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PE-01" sheetId="1" r:id="rId1"/>
    <sheet name="PE-02" sheetId="2" r:id="rId2"/>
    <sheet name="PE-03 " sheetId="3" r:id="rId3"/>
    <sheet name="PE-04 " sheetId="4" r:id="rId4"/>
    <sheet name="PE-05" sheetId="5" r:id="rId5"/>
    <sheet name="PE-06" sheetId="6" r:id="rId6"/>
    <sheet name="PE-07" sheetId="7" r:id="rId7"/>
    <sheet name="PE-08" sheetId="8" r:id="rId8"/>
    <sheet name="PE-09" sheetId="9" r:id="rId9"/>
    <sheet name="PE-10" sheetId="10" r:id="rId10"/>
  </sheets>
  <definedNames>
    <definedName name="_xlnm.Print_Area" localSheetId="1">'PE-02'!$A$1:$D$339</definedName>
    <definedName name="_xlnm.Print_Area" localSheetId="2">'PE-03 '!$A$1:$F$63</definedName>
    <definedName name="OLE_LINK1" localSheetId="0">'PE-01'!#REF!</definedName>
    <definedName name="OLE_LINK1" localSheetId="9">'PE-10'!#REF!</definedName>
    <definedName name="_xlnm.Print_Titles" localSheetId="0">'PE-01'!$1:$5</definedName>
  </definedNames>
  <calcPr fullCalcOnLoad="1"/>
</workbook>
</file>

<file path=xl/sharedStrings.xml><?xml version="1.0" encoding="utf-8"?>
<sst xmlns="http://schemas.openxmlformats.org/spreadsheetml/2006/main" count="2066" uniqueCount="855">
  <si>
    <t>PARCIAL</t>
  </si>
  <si>
    <t>SUBTOTAL</t>
  </si>
  <si>
    <t>TOTAL</t>
  </si>
  <si>
    <t>SERVICIOS PERSONALES</t>
  </si>
  <si>
    <t>Remuneraciones al Personal de carácter Permanente</t>
  </si>
  <si>
    <t>REPO</t>
  </si>
  <si>
    <t>Remuneraciones al Personal de carácter Transitorio</t>
  </si>
  <si>
    <t>Remuneraciones Adicionales y Especiales</t>
  </si>
  <si>
    <t>FUPO</t>
  </si>
  <si>
    <t>FORTAMUN-DF</t>
  </si>
  <si>
    <t>MATERIALES Y SUMINISTROS</t>
  </si>
  <si>
    <t>Materiales de Administración, Emisión de documentos y Artículos Oficiales</t>
  </si>
  <si>
    <t>Materias Primas y Materiales de Producción y Comercialización</t>
  </si>
  <si>
    <t>Combustibles, Lubricantes y Aditivos</t>
  </si>
  <si>
    <t>FISM</t>
  </si>
  <si>
    <t>FOFIS</t>
  </si>
  <si>
    <t>Servicios Básicos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</si>
  <si>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</si>
  <si>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</si>
  <si>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</si>
  <si>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</si>
  <si>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Transferencias Internas y Asignaciones al Sector Público</t>
  </si>
  <si>
    <t>Subsidios y Subvenciones</t>
  </si>
  <si>
    <t>Ayudas Sociales</t>
  </si>
  <si>
    <t>FONDO</t>
  </si>
  <si>
    <t>Formato : PE-01</t>
  </si>
  <si>
    <t>Formato :  PE-02</t>
  </si>
  <si>
    <t xml:space="preserve">                                 RECURSOS PROPIOS</t>
  </si>
  <si>
    <t>R.E.P.O.</t>
  </si>
  <si>
    <t xml:space="preserve">UNIDAD RESPONSABLE: </t>
  </si>
  <si>
    <t>SERVICIOS GENERALES</t>
  </si>
  <si>
    <t>FONDO DE FISCALIZACIÓN</t>
  </si>
  <si>
    <t>TRANSFERENCIAS, ASIGNACIONES, SUBSIDIOS Y OTRAS AYUDAS</t>
  </si>
  <si>
    <t>MONTO ANUAL</t>
  </si>
  <si>
    <t>FONDO DE INFRAESTRUCTURA SOCIAL MUNICIPAL</t>
  </si>
  <si>
    <t>FONDO DE APORTACIONES PARA EL FORTALECIMIENTO DE LOS MUNICIPIOS Y DEMARACIONES TERRITORIALES DEL D.F</t>
  </si>
  <si>
    <t>Formato :  PE-03</t>
  </si>
  <si>
    <t>IMPORTE</t>
  </si>
  <si>
    <t>Formato :  PE-04</t>
  </si>
  <si>
    <t>NOMBRE</t>
  </si>
  <si>
    <t>IMPORTE POR CAPÍTULO</t>
  </si>
  <si>
    <t>%  DEL</t>
  </si>
  <si>
    <t>CAPÍTULO</t>
  </si>
  <si>
    <t>PLANTILLA DE PERSONAL GENERAL</t>
  </si>
  <si>
    <t>CARGO</t>
  </si>
  <si>
    <t>FECHA DE INGRESO</t>
  </si>
  <si>
    <t>TOTAL MENSUAL</t>
  </si>
  <si>
    <t>IMPORTE AGUINALDO</t>
  </si>
  <si>
    <t>SUMA DE LOS EGRESOS</t>
  </si>
  <si>
    <t>GASTO CORRIENTE</t>
  </si>
  <si>
    <t>GASTO DE CAPITAL</t>
  </si>
  <si>
    <t>AMORTIZACIÓN DE LA DEUDA Y DISMINUCIÓN DE PASIVOS</t>
  </si>
  <si>
    <t>TIPO  DE GASTO</t>
  </si>
  <si>
    <t>Sueldos base al personal permanente</t>
  </si>
  <si>
    <t>Sueldos base al personal eventual</t>
  </si>
  <si>
    <t>Compensaciones</t>
  </si>
  <si>
    <t>Materiales, útiles y equipos menores de oficina</t>
  </si>
  <si>
    <t>Material de limpieza</t>
  </si>
  <si>
    <t>Productos alimenticios para personas</t>
  </si>
  <si>
    <t>Productos alimenticios, agropecuarios y forestales adquiridos como materia prima</t>
  </si>
  <si>
    <t>Combustibles, lubricantes y aditivos</t>
  </si>
  <si>
    <t>Materiales y útiles de impresión y reproducción </t>
  </si>
  <si>
    <t>Energía eléctrica</t>
  </si>
  <si>
    <t>Telefonía tradicional</t>
  </si>
  <si>
    <t>Telefonía celular</t>
  </si>
  <si>
    <t>Servicios de telecomunicaciones y satélites</t>
  </si>
  <si>
    <t>Servicios financieros y bancarios</t>
  </si>
  <si>
    <t>Reparación y mantenimiento de equipo de transporte</t>
  </si>
  <si>
    <t>BIENES MUEBLES, INMUEBLES E INTANGIBLES</t>
  </si>
  <si>
    <t>Mobiliario y equipo de administración</t>
  </si>
  <si>
    <t>INVERSIÓN PÚBLICA</t>
  </si>
  <si>
    <t>RESUMEN POR CAPÍTULO DEL GASTO</t>
  </si>
  <si>
    <t>IMPORTE POR FONDO</t>
  </si>
  <si>
    <t>CÓDIGO</t>
  </si>
  <si>
    <t>PARTIDA</t>
  </si>
  <si>
    <t>GRAN TOTAL</t>
  </si>
  <si>
    <t>CAPÍTULO/CONCEPTO</t>
  </si>
  <si>
    <t>PORCENTAJE</t>
  </si>
  <si>
    <t>CAPÍTULO POR FONDO</t>
  </si>
  <si>
    <t>Materiales e insumos para equipo de computo</t>
  </si>
  <si>
    <t>Insumos para equipo de computo</t>
  </si>
  <si>
    <t>Reparación y mantenimiento de alumbrado publico</t>
  </si>
  <si>
    <t>Gastos de festividades publicas</t>
  </si>
  <si>
    <t>Cloracion de Agua potable</t>
  </si>
  <si>
    <t>convenio CEA</t>
  </si>
  <si>
    <t>Reparación y mantenimiento de equipo de rediocomunicacion</t>
  </si>
  <si>
    <t>Ayudas a instituciones</t>
  </si>
  <si>
    <t>Ayudas sociales a comunidades</t>
  </si>
  <si>
    <t>Ayudas a la defensa del menor</t>
  </si>
  <si>
    <t>Ayudas para cuotas alimenticias</t>
  </si>
  <si>
    <t>Ayudas a comunidades</t>
  </si>
  <si>
    <t>Ayudas a Hospitales</t>
  </si>
  <si>
    <t>Ayudas al CRITH</t>
  </si>
  <si>
    <t>Obras Publicas</t>
  </si>
  <si>
    <t>Sueldos y dietas  al personal permanente</t>
  </si>
  <si>
    <t>cloracion de agua potable</t>
  </si>
  <si>
    <t>servicio de energia electrica</t>
  </si>
  <si>
    <t>FONDO DE FOMENTO MUNCIPAL</t>
  </si>
  <si>
    <t>Materiales utiles y equipos menores de oficina</t>
  </si>
  <si>
    <t>productos alimenticios para personas</t>
  </si>
  <si>
    <t>FONDO DE FOMENTO MUNICIPAL</t>
  </si>
  <si>
    <t>FOMENTO MUNICIPAL</t>
  </si>
  <si>
    <t>TIPO B-C</t>
  </si>
  <si>
    <t>COMPENSACION MENSUAL</t>
  </si>
  <si>
    <t>OTRAS PERCEPCIONES</t>
  </si>
  <si>
    <t>RETENCIONES</t>
  </si>
  <si>
    <t>B</t>
  </si>
  <si>
    <t>PRESIDENTE MUNICIPAL</t>
  </si>
  <si>
    <t>SECRETARIO PART. PRESIDENTE</t>
  </si>
  <si>
    <t>AUXILIAR ADMINISTRATIVO</t>
  </si>
  <si>
    <t>TESORERO MUNICIPAL</t>
  </si>
  <si>
    <t>AUXILIAR CONTABLE</t>
  </si>
  <si>
    <t>JUVENAL CASTAÑEDA BARRERA</t>
  </si>
  <si>
    <t>CONTRALOR MUNICIPAL</t>
  </si>
  <si>
    <t>LUIS ALBERTO LAZCANO GODINEZ</t>
  </si>
  <si>
    <t>ENCARGADO DE NOMINA</t>
  </si>
  <si>
    <t>ARTURO LAZCANO SALINAS</t>
  </si>
  <si>
    <t>CONTADOR MUNICIPAL</t>
  </si>
  <si>
    <t>SUPERVISOR DE OBRAS</t>
  </si>
  <si>
    <t>ALEJANDRO HERNANDEZ MARQUEZ</t>
  </si>
  <si>
    <t>DIRECTOR DE AREA TECNICA</t>
  </si>
  <si>
    <t>JAIME ANTONIO CHAVARRIA MARTINEZ</t>
  </si>
  <si>
    <t>MARIELA TAPIA VENTURA</t>
  </si>
  <si>
    <t>DIRECTOR DE SERVICIOS PUBLICOS</t>
  </si>
  <si>
    <t>BARRENDERO</t>
  </si>
  <si>
    <t>ELECTRICISTA</t>
  </si>
  <si>
    <t>INTENDENTE PRESIDENCIA</t>
  </si>
  <si>
    <t>JARDINERO</t>
  </si>
  <si>
    <t>ENCARGADO DE PANTEON</t>
  </si>
  <si>
    <t>SINDICO PROCURADOR</t>
  </si>
  <si>
    <t>REGIDOR</t>
  </si>
  <si>
    <t>MAESTRO DE MUSICA</t>
  </si>
  <si>
    <t>SECRETARIA</t>
  </si>
  <si>
    <t>MAYCON MUÑOZ MEJIA</t>
  </si>
  <si>
    <t>SECRETARIA DE OFICIALIA MAYOR</t>
  </si>
  <si>
    <t>SECRETARIA DE JUZGADO</t>
  </si>
  <si>
    <t>F.A.F.M.</t>
  </si>
  <si>
    <t>JOSE GALINDO TOVAR</t>
  </si>
  <si>
    <t>INSTRUCTOR</t>
  </si>
  <si>
    <t>SANTA ANA HERNANDEZ ORTIZ</t>
  </si>
  <si>
    <t>OMAR GARNICA VENTURA</t>
  </si>
  <si>
    <t>PRESIDENTA DIF MUNICIPAL</t>
  </si>
  <si>
    <t>CHOFER DIF MUNICIPAL</t>
  </si>
  <si>
    <t>SILVERIO MANILLA RUBIO</t>
  </si>
  <si>
    <t>PLAZA/PUESTO</t>
  </si>
  <si>
    <t>DE</t>
  </si>
  <si>
    <t>HASTA</t>
  </si>
  <si>
    <t>SECRETARIA DE SERVICIOS PUBLICOS</t>
  </si>
  <si>
    <t>Formato :  PE-07</t>
  </si>
  <si>
    <t>PRESUPUESTO POR PROGRAMA/SUBPROGRAMA</t>
  </si>
  <si>
    <t>PROGRAMA:  U31  DESARROLLO INSTITUCIONAL</t>
  </si>
  <si>
    <t>OBJETIVO DEL PROGRAMA:</t>
  </si>
  <si>
    <t>Es el de promover, apoyar e impulsar el Desarrollo Institucional Municipal, mediante la conjunción de esfuerzos de los tres órdenes de gobierno, con el fin de incrementar, eficientar y consolidar las capacidades técnicas-administrativas y de gestión, en materia de desarrollo social de los gobiernos municipales, contribuyendo al logro de una mayor coordinación intergubernamental, y en el uso eficiente de los recursos.</t>
  </si>
  <si>
    <t>JUSTIFICACIÓN DEL PROGRAMA:</t>
  </si>
  <si>
    <t>Reconociendo que los recursos son muy limitados, el Ejecutivo Federal (SEDESOL) y el Estatal, promueven el desarrollo institucional municipal, buscando apoyar y conducir acciones de carácter demostrativo que permitan ir consolidando y fortaleciendo en los gobiernos municipales, la conciencia y la cultura administrativa de que vale la pena invertir en este rubro.</t>
  </si>
  <si>
    <t>OBJETIVOS ESPECÍFICOS DEL PROGRAMA:</t>
  </si>
  <si>
    <t>I. Aumentar los niveles de formación, actualización y profesionalización de los servidores públicos municipales.
II. Mejorar la organización y capacidad técnico-operativa de las administraciones municipales para la prestación de los servicios públicos y la capacidad de respuesta en la atención a las demandas sociales.
III. Crear entre los servidores públicos municipales cambios en actitud y comportamientos, que conduzcan a la adopción de una cultura administrativa de mejoramiento continuo de la gestión pública local.
IV. Fortalecer a los gobiernos municipales como interlocutores en un plano de equidad dentro de un sistema federal cooperativo y corresponsable.</t>
  </si>
  <si>
    <t>CARACTERÍSTICAS DEL PROGRAMA:</t>
  </si>
  <si>
    <t>establecer los principios para la instrumentación y aplicación de los recursos del Fondo unico de operaciones, hacia la formulación, instrumentación, control y evaluación del Programa de Desarrollo Institucional Municipal.</t>
  </si>
  <si>
    <t>Formato : PE-08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</si>
  <si>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</si>
  <si>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</si>
  <si>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</si>
  <si>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</si>
  <si>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</si>
  <si>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</si>
  <si>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</si>
  <si>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</si>
  <si>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</si>
  <si>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</si>
  <si>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</si>
  <si>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</si>
  <si>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</si>
  <si>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Formato :  PE-09</t>
  </si>
  <si>
    <t>ADECUACIÓN PRESUPUESTAL</t>
  </si>
  <si>
    <t>CONCEPTO</t>
  </si>
  <si>
    <t>MONTO AUTORIZADO ANUAL</t>
  </si>
  <si>
    <t>AMPLIACIONES</t>
  </si>
  <si>
    <t>REDUCCIONES</t>
  </si>
  <si>
    <t>PRESUPUESTO ANUAL MODIFICADO</t>
  </si>
  <si>
    <t>JUSTIFICACIÓN / RAZÓN PARA LA AMPLIACIÓN O REDUCCIÓN (BREVE EXPOSICIÓN DE MOTIVOS)</t>
  </si>
  <si>
    <t>CAPÍTULO AFECTADO CON LA AMPLIACIÓN O REDUCCIÓN</t>
  </si>
  <si>
    <t>CONCEPTO AFECTADO CON LA AMPLIACIÓN O REDUCCIÓN</t>
  </si>
  <si>
    <t>PARTIDA AFECTADA CON LA AMPLIACIÓN O REDUCCIÓN</t>
  </si>
  <si>
    <t>IMPORTE (+ PARA LA AMPLIACIÓN, - PARA LA REDUCCIÓN)</t>
  </si>
  <si>
    <t>SUMA DE LAS PARTIDAS INVOLUCRADAS EN LA ADECUACIÓN</t>
  </si>
  <si>
    <t>Verificador (debe ser igual a 0)</t>
  </si>
  <si>
    <t>GRAN TOTAL DE LAS PARTIDAS INVOLUCRADAS EN LA AFECTACIÓN</t>
  </si>
  <si>
    <t>Reparación y mantenimiento  de Edificios</t>
  </si>
  <si>
    <t>Servicios de telefonia tradicional</t>
  </si>
  <si>
    <t>combustibles y lubricantes</t>
  </si>
  <si>
    <t>festividades publicas</t>
  </si>
  <si>
    <t>formas valoradas</t>
  </si>
  <si>
    <t>servicios financieros y bancarios</t>
  </si>
  <si>
    <t>Reparación y mantenimiento de sistema de agua potable</t>
  </si>
  <si>
    <t>Gastos de difusion</t>
  </si>
  <si>
    <t>ayudas personas de bajos recursos</t>
  </si>
  <si>
    <t>ayudas al sector salud</t>
  </si>
  <si>
    <t>ayudas para vivienda</t>
  </si>
  <si>
    <t>servicio de internet</t>
  </si>
  <si>
    <t>reparacion y mantenimiento del sistema de agua potable</t>
  </si>
  <si>
    <t>reparacion y mantenimiento de caminos</t>
  </si>
  <si>
    <t>Apoyos comunitarios</t>
  </si>
  <si>
    <t>Ayudas a personas de bajos recursos</t>
  </si>
  <si>
    <t>FONDO ESPECIAL S/PRODUCCION Y SERVICIOS</t>
  </si>
  <si>
    <t>telefonia tradicional</t>
  </si>
  <si>
    <t>FONDO DE IMPTOS S/AUTOMOVILES NUEVOS</t>
  </si>
  <si>
    <t>FONDO DE COMPENSACION</t>
  </si>
  <si>
    <t>FONDO DE COMPENSACION S/AUTOMOVILES NUEVOS</t>
  </si>
  <si>
    <t>FONDO DE INCENTIVOS A LA VTA FINAL DE GASOLINA Y DIESEL</t>
  </si>
  <si>
    <t>productos alimenticios</t>
  </si>
  <si>
    <t>impuesto sobre nomina</t>
  </si>
  <si>
    <t>FFM</t>
  </si>
  <si>
    <t>compensaciones</t>
  </si>
  <si>
    <t>Alimentos y utencilios</t>
  </si>
  <si>
    <t>FONDO DE IMPUESTOS S/AUTOMOVILES NUEVOS</t>
  </si>
  <si>
    <t>Materias primas y materiales</t>
  </si>
  <si>
    <t>FONDO DE INCENTIVOS A LA VENTA FINAL DE GASOLINA Y DIESEL</t>
  </si>
  <si>
    <t>FONDO ESPEC S/PROD Y SERV</t>
  </si>
  <si>
    <t>F.G.P.</t>
  </si>
  <si>
    <t>TOTAL CON AGUINALDO</t>
  </si>
  <si>
    <t>SUELDO MENSUAL BRUTO</t>
  </si>
  <si>
    <t>viaticos</t>
  </si>
  <si>
    <t>aguinaldo presidencia</t>
  </si>
  <si>
    <t>rep  y matto de edificios</t>
  </si>
  <si>
    <t>rep y matto de edificios</t>
  </si>
  <si>
    <t>ayuda a instituciones</t>
  </si>
  <si>
    <t>vestuarios</t>
  </si>
  <si>
    <t>insumos</t>
  </si>
  <si>
    <t>ayudas</t>
  </si>
  <si>
    <t>CONTINGENCIAS</t>
  </si>
  <si>
    <t>CLASIFICADOR POR OBJETO DEL GASTO</t>
  </si>
  <si>
    <t>CLASIFICACION ADMINISTRATIVA</t>
  </si>
  <si>
    <t>UNIDAD RESPONSABLE: TESORERIA MUNICIPAL</t>
  </si>
  <si>
    <t>Materiales e insumos de computo</t>
  </si>
  <si>
    <t>servicio de telefonia celular</t>
  </si>
  <si>
    <t>reparacion y mtto de equipo de transporte</t>
  </si>
  <si>
    <t>reparacion y mtto de alumbrado publico</t>
  </si>
  <si>
    <t>reparacion y mtto de sistema de agua potable</t>
  </si>
  <si>
    <t>Difusion por radio, television y otros medios</t>
  </si>
  <si>
    <t>viaticos en el pais</t>
  </si>
  <si>
    <t>gastos de festividades publicas</t>
  </si>
  <si>
    <t>ayudas a la educacion</t>
  </si>
  <si>
    <t>ayudas a actividades deportivas</t>
  </si>
  <si>
    <t>ayudas a comunidades</t>
  </si>
  <si>
    <t>ayudas a funerales</t>
  </si>
  <si>
    <t>ayudas a personas de bajos recursos</t>
  </si>
  <si>
    <t>ayudas a instituciones</t>
  </si>
  <si>
    <t>ayudas a estudiantes</t>
  </si>
  <si>
    <t>ayudas medicos legista</t>
  </si>
  <si>
    <t>apoyo con despensas a personas</t>
  </si>
  <si>
    <t>cloracion de agua potasble</t>
  </si>
  <si>
    <t>reparacion y mtto de caminos</t>
  </si>
  <si>
    <t>pago por servicio de energia lectrica</t>
  </si>
  <si>
    <t>pago de impuesto sobre nomina</t>
  </si>
  <si>
    <t>UNIDAD RESPONSABLE: DIRECCION DE OBRAS PUBLICAS</t>
  </si>
  <si>
    <t>combustible y lubricantes</t>
  </si>
  <si>
    <t>ayuda a funerales</t>
  </si>
  <si>
    <t>ayudas a instiuciones</t>
  </si>
  <si>
    <t>ayudas medico legista</t>
  </si>
  <si>
    <t>ayudas con despensas para personas</t>
  </si>
  <si>
    <t>pago impuesto sobre nomina</t>
  </si>
  <si>
    <t>preparacion de alimentos</t>
  </si>
  <si>
    <t>papeleria y articulos para tesoreria</t>
  </si>
  <si>
    <t>FONDO INCENTIVOS A LA VENTA FINAL DE GASOLINA Y DIESEL</t>
  </si>
  <si>
    <t>FONDO DE IMPUESTOS SOBRE AUTOMOVILES NUEVOS</t>
  </si>
  <si>
    <t>FONDO INCENTIVO A LA VENTA FINAL DE GASOLINA Y DIESEL</t>
  </si>
  <si>
    <t>CLASIFICADOR POR TIPO DE GASTO</t>
  </si>
  <si>
    <t>CALENDARIO DEL PRESUPUESTO DE EGRESOS  BASE MENSUAL</t>
  </si>
  <si>
    <t>FAISM</t>
  </si>
  <si>
    <t>DIRECTOR DE OBRAS PUBLICAS</t>
  </si>
  <si>
    <t>Formato :  PE-10</t>
  </si>
  <si>
    <t>Preguntas / Apartados</t>
  </si>
  <si>
    <t>Consideraciones</t>
  </si>
  <si>
    <t>¿En que se gasta?</t>
  </si>
  <si>
    <t>Ejemplo: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</si>
  <si>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</si>
  <si>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</si>
  <si>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</si>
  <si>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</si>
  <si>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</si>
  <si>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</si>
  <si>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</si>
  <si>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</si>
  <si>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</si>
  <si>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</si>
  <si>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</si>
  <si>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 xml:space="preserve">¿Que es el presupuesto de Egresos y cuál es su importancia? </t>
  </si>
  <si>
    <t xml:space="preserve"> R=    El dinero que el gobierno Municipal gasta año con año, lo obtiene básicamente de la recolección de los impuestos de los contribuyentes, por participaciones del gobierno Estatal y Aportaciones del Gobierno Federal  y el cobro de derechos a los ciudadanos por algún servicio que se les brinda. Todo este dinero se aglutina en cuentas y se distribuye en rubros y se le denomina “presupuesto de egresos Municipal.”</t>
  </si>
  <si>
    <t xml:space="preserve">¿En que se gasta?  </t>
  </si>
  <si>
    <t>R= Este presupuesto se gasta en Inversion como los es obras, equipo y Gasto corriente, es decir se gasta en Servicios Personales, Servicios Generales, Materiales y Suministros y Ayudas Sociales. También el presupuesto se aplica, entre otras cosas para el financiamiento de los servicios públicos, servicios médicos, la seguridad pública, etc.</t>
  </si>
  <si>
    <t xml:space="preserve">¿Para que se gasta? </t>
  </si>
  <si>
    <t xml:space="preserve">¿Que pueden hacer los Ciudadanos? </t>
  </si>
  <si>
    <t>Servicios Básicos de telefonia</t>
  </si>
  <si>
    <t>Servicios de Instalación, Reparación, Mantenimiento y Conservación de mobiliario</t>
  </si>
  <si>
    <t>Servicios de Instalación, Reparación, Mantenimiento y Conservación de equipo de computo</t>
  </si>
  <si>
    <t>Servicios de Instalación, Reparación, Mantenimiento y Conservación de maquinaria</t>
  </si>
  <si>
    <t>Ayudas Sociales a defensa del menor</t>
  </si>
  <si>
    <t>Ayudas cuotas alimenticias</t>
  </si>
  <si>
    <t>Ayudas a hospitales</t>
  </si>
  <si>
    <t>ayudas al crith</t>
  </si>
  <si>
    <t>Apoyo a comunidades</t>
  </si>
  <si>
    <t>apoyo a la salud</t>
  </si>
  <si>
    <t>materiales y utiles de impresión y reproduccion</t>
  </si>
  <si>
    <t>material de limpieza</t>
  </si>
  <si>
    <t>servicios de internet</t>
  </si>
  <si>
    <t>pago por servicio de energia electrica</t>
  </si>
  <si>
    <t>POBLACION</t>
  </si>
  <si>
    <t>productos alimenticios para pesonas</t>
  </si>
  <si>
    <t>convenio cea</t>
  </si>
  <si>
    <t>reparacion y mtto de equipo de radiocomunicacion</t>
  </si>
  <si>
    <t>apoyos comunitarios</t>
  </si>
  <si>
    <t>IVFGD</t>
  </si>
  <si>
    <t>reparacion y mtto de vehiculos</t>
  </si>
  <si>
    <t>apoyo a comunidades</t>
  </si>
  <si>
    <t>IESPS</t>
  </si>
  <si>
    <t>apoyo a personas de bajos recursos</t>
  </si>
  <si>
    <t>FGP</t>
  </si>
  <si>
    <t>SUBCONTADOR</t>
  </si>
  <si>
    <t>SECRETARIA DE OBRAS PUBLCAS</t>
  </si>
  <si>
    <t>CHOFER</t>
  </si>
  <si>
    <t>adquisicion de insumos para equipo de computo</t>
  </si>
  <si>
    <t>difusion por radio, television y otros medios</t>
  </si>
  <si>
    <t>rep y mtto de equipo de computo</t>
  </si>
  <si>
    <t>Reparacion y mtto de vehiculos</t>
  </si>
  <si>
    <t>servicios de telefonia tradicional</t>
  </si>
  <si>
    <t>rep y mtto de sistema de maquinaria</t>
  </si>
  <si>
    <t>AYUNTAMIENTO DE: CHAPULHUACAN, HIDALGO.</t>
  </si>
  <si>
    <t>AYUNTAMIENTO DE : CHAPULHUACAN, HIDALGO.</t>
  </si>
  <si>
    <t>Pago personal eventual</t>
  </si>
  <si>
    <t>FONDO GENERAL DE PARTICIPACIONES</t>
  </si>
  <si>
    <t>Reparacion y mtto de equipo de transporte</t>
  </si>
  <si>
    <t>Pago de seguros</t>
  </si>
  <si>
    <t>arrendamiento de maquinaria</t>
  </si>
  <si>
    <t xml:space="preserve">obras </t>
  </si>
  <si>
    <t>IMPUESTO SOBRE AUTOMOVILES NUEVOS</t>
  </si>
  <si>
    <t>IMSAN</t>
  </si>
  <si>
    <t>COMPENSACION AL IMPUESTO SOBRE AUTOMOVILES NUEVOS</t>
  </si>
  <si>
    <t>CISAN</t>
  </si>
  <si>
    <t>IMPUESTO ESPECIAL SOBRE PRODUCCION Y SERVICIOS</t>
  </si>
  <si>
    <t>Impuesto sobre nomina otros que se deriven de una relación laboral</t>
  </si>
  <si>
    <t>rep y mtto de equipo de transporte</t>
  </si>
  <si>
    <t>rep y mtto y conservacion de mobiliario</t>
  </si>
  <si>
    <t>pago de seguros</t>
  </si>
  <si>
    <t>OBRAS 2017</t>
  </si>
  <si>
    <t xml:space="preserve">aguinaldo </t>
  </si>
  <si>
    <t>FONDO DE FISCALIZACION</t>
  </si>
  <si>
    <t>servicio de traslado y viaticos</t>
  </si>
  <si>
    <t>IMPUESTO S/AUTOMOVILES NUEVOS</t>
  </si>
  <si>
    <t>COMPENSACION SOBRE AUTOMOVILES NUEVOS</t>
  </si>
  <si>
    <t>COMPENSACION AL IMPUESTO SOBRE AUTOMOVILESW NUEVOS</t>
  </si>
  <si>
    <t>uniformes</t>
  </si>
  <si>
    <t>IMPUESTO  ESPECIAL SOBRE PRODUCCION Y SERVICIOS</t>
  </si>
  <si>
    <t>IMPUESTO  SOBRE AUTOMOVILES NUEVOS</t>
  </si>
  <si>
    <t xml:space="preserve"> AYUNTAMIENTO DE : CHAPULHUACAN, HIDALGO.</t>
  </si>
  <si>
    <t xml:space="preserve"> AYUNTAMIENTO DE :CHAPULHUACAN, HIDALGO.</t>
  </si>
  <si>
    <t>AYUNTAMIENTO DE : CHAPULHUACAN, HIDALGO</t>
  </si>
  <si>
    <t>R=  El Presupuesto de Egresos es un documento que contiene el cálculo de gastos previstos para el ejercicio fiscal correspondiente, debe ser preparado por el ejecutivo Municipal y autorizado por el Ejecutivo Estatal y presentado a la Cámara de Diputados para su aprobación. Su importancia es la aprobacion para el gasto público y es uno de los asuntos de mayor importancia para el Estado, el cual tiene como fin lograr el bien común de los habitantes. La labor del Ejecutivo municipal  y del Legislativo en materia presupuestaria ameritan reflexión y razonamiento a fin de lograr un presupuesto que responda a las necesidades del municipio de chapulhuacan</t>
  </si>
  <si>
    <t>R= Los ciudadanos pueden acceder a la información referente al Presupuesto de Egresos dentro de los
portales del Municipio de Chapulhuacan, Hidalgo y Sistema de Acceso a
la Información.</t>
  </si>
  <si>
    <t>FONDO DE COMPENSACION AL IMPUESTO SOBRE AUTOMOVILES NUEVOS</t>
  </si>
  <si>
    <t>FORTAMUM</t>
  </si>
  <si>
    <t>FISCALIZACION</t>
  </si>
  <si>
    <t>RESUMEN NARRATIVO</t>
  </si>
  <si>
    <t xml:space="preserve">INDICADORES </t>
  </si>
  <si>
    <t>MEDIOS DE VERIFICACIÓN Y FUENTES DE INFORMACIÓN</t>
  </si>
  <si>
    <t>SUPUESTOS</t>
  </si>
  <si>
    <t>INDICADOR</t>
  </si>
  <si>
    <t>FÓRMULA</t>
  </si>
  <si>
    <t>FRECUENCIA DE LA MEDICIÓN</t>
  </si>
  <si>
    <t>FIN</t>
  </si>
  <si>
    <t>PROPÓSITO
Objetivo del Programa</t>
  </si>
  <si>
    <t>Administración del recurso</t>
  </si>
  <si>
    <t>Monto del recurso ejecutado sin observaciones durante el 2017/Monto total de recurso suministrado durante el 2017 *100</t>
  </si>
  <si>
    <t>anual</t>
  </si>
  <si>
    <t>Archivo tesoreria-estados de cuenta-recibos de entero de participaciones-comprobantes de egresos</t>
  </si>
  <si>
    <t>*Que los comprobantes fiscales contengan los requisitos fiscales correctos</t>
  </si>
  <si>
    <t>COMPONENTES
Bienes y servicios que reciben los beneficiarios</t>
  </si>
  <si>
    <t>Componente 1</t>
  </si>
  <si>
    <t>Procentaje de Pagos</t>
  </si>
  <si>
    <t>Total de pagos ejecutados / Total de pagos programados*100</t>
  </si>
  <si>
    <t>mensual-bimestral-semestral-anual</t>
  </si>
  <si>
    <t>Archivo de tesoreria</t>
  </si>
  <si>
    <t>*Que el recurso se reciba en tiempo</t>
  </si>
  <si>
    <t>Componente 2</t>
  </si>
  <si>
    <t>Procentaje de recurso</t>
  </si>
  <si>
    <t>Total de recurso suministrado en el año/Total de recurso presupuestado *100</t>
  </si>
  <si>
    <t>semestral-trimestral</t>
  </si>
  <si>
    <t>Estados de cuenta-presupuesto de egresos</t>
  </si>
  <si>
    <t>Componente 3</t>
  </si>
  <si>
    <t>Precio de productos</t>
  </si>
  <si>
    <t>Cotizaciones autorizadas en el periodo/cotizaciones realizadas en el periodo *100</t>
  </si>
  <si>
    <t>mensual-bimestralsemestral-trimestral</t>
  </si>
  <si>
    <t>www.inegi.gob.mx, expediente de proveedores</t>
  </si>
  <si>
    <t>ACTIVIDADES O PROCESOS DE GESTIÓN Y PRODUCCIÓN DE COMPONENTES</t>
  </si>
  <si>
    <t>Actividades</t>
  </si>
  <si>
    <t>Actividad 1.1</t>
  </si>
  <si>
    <t>Pagod ejecutados</t>
  </si>
  <si>
    <t>Proveedores con precios accesibles / Total de proveedores *100</t>
  </si>
  <si>
    <t>mensual, bimestral, trimestral</t>
  </si>
  <si>
    <t>Cronograpa de pagos expediente tesoreria</t>
  </si>
  <si>
    <t>* Que los proveedores entreguen sus cotizaciones*</t>
  </si>
  <si>
    <t>Actividad 1.2</t>
  </si>
  <si>
    <t xml:space="preserve"> </t>
  </si>
  <si>
    <t>Actividad 2.1</t>
  </si>
  <si>
    <t>mensual, bimestral, trimestral-anual</t>
  </si>
  <si>
    <t>Expediente tesoreria</t>
  </si>
  <si>
    <t>Actividad 3.1</t>
  </si>
  <si>
    <t>MUNICIPIO DE CHAPULHUACAN, HIDALGO.</t>
  </si>
  <si>
    <t>Se contribuye a incrementar la buena admistracion del recurso publico del ramo 28.</t>
  </si>
  <si>
    <t>la tesoreria municipal administra eficientemente la ejecucion del recurso del ramo 28</t>
  </si>
  <si>
    <t>pagos programados</t>
  </si>
  <si>
    <t>recurso economico suministrado</t>
  </si>
  <si>
    <t>cotizacion de productos</t>
  </si>
  <si>
    <t>calendarizado de pagos</t>
  </si>
  <si>
    <t>priorizaciones de necesidades</t>
  </si>
  <si>
    <t>atencion a requerimientos de la poblacion</t>
  </si>
  <si>
    <t>busqueda de provedores</t>
  </si>
  <si>
    <t xml:space="preserve"> PRESUPUESTO DE EGRESOS   PARA EL EJERCICIO FISCAL 2018</t>
  </si>
  <si>
    <t>Servicios de Instalación, Reparación, Mantenimiento sap</t>
  </si>
  <si>
    <t>gratificaciones</t>
  </si>
  <si>
    <t>eventos sociales</t>
  </si>
  <si>
    <t xml:space="preserve"> PRESUPUESTO DE EGRESOS  PARA EL EJERCICIO FISCAL 2018</t>
  </si>
  <si>
    <t>rep y mtto de sistema de agua potable</t>
  </si>
  <si>
    <t>BIENES MUEBLES E INMUEBLES</t>
  </si>
  <si>
    <t>Mobiiario</t>
  </si>
  <si>
    <t>PRESUPUESTO DE EGRESOS DEL EJERCICIO FISCAL 2018</t>
  </si>
  <si>
    <t>PRESUPUESTO DE EGRESOS  PARA EL EJERCICIO FISCAL 2018</t>
  </si>
  <si>
    <t>Mobiliario</t>
  </si>
  <si>
    <t>PRESUPUESTO DE EGRESOS  PARA EL EJERCICIO FISCAL  2018</t>
  </si>
  <si>
    <t>Formato : PE-05</t>
  </si>
  <si>
    <t>CLASIFICADOR FUNCIONAL</t>
  </si>
  <si>
    <t>FINALIDAD/FUNCIÓN/SUBFUNCIÓN</t>
  </si>
  <si>
    <t>GOBIERNO</t>
  </si>
  <si>
    <t>JUSTICIA</t>
  </si>
  <si>
    <t>1.2.1</t>
  </si>
  <si>
    <t>Impartición de Justicia</t>
  </si>
  <si>
    <t>COORDINACION DE LA POLITICA DE GOBIERNO</t>
  </si>
  <si>
    <t>1.3.1</t>
  </si>
  <si>
    <t>Presidencia / Gubernatura</t>
  </si>
  <si>
    <t>ASUNTOS  FINANCIEROS Y HACENDARIOS</t>
  </si>
  <si>
    <t>1.5.1</t>
  </si>
  <si>
    <t xml:space="preserve">Asuntos  Financieros  </t>
  </si>
  <si>
    <t>ASUNTOS DE ORDEN  PUBLICO Y DE SEGURIDAD INTERIOR</t>
  </si>
  <si>
    <t>1.7.1</t>
  </si>
  <si>
    <t xml:space="preserve">Policia </t>
  </si>
  <si>
    <t>1.7.2</t>
  </si>
  <si>
    <t>Proteccion  Civil</t>
  </si>
  <si>
    <t>OTROS  SERVICIOS  GENERALES</t>
  </si>
  <si>
    <t>1.8.1</t>
  </si>
  <si>
    <t>Servicios  Registrales, Administrativos y Patrimoniales</t>
  </si>
  <si>
    <t>1.8.2</t>
  </si>
  <si>
    <t>Servicios  Estadisticos</t>
  </si>
  <si>
    <t>1.8.3</t>
  </si>
  <si>
    <t>Servicios de Comunicación y Medios</t>
  </si>
  <si>
    <t>1.8.4</t>
  </si>
  <si>
    <t>Acceso a la Informacion Publica  Gubernamental</t>
  </si>
  <si>
    <t>1.8.5</t>
  </si>
  <si>
    <t>Otros</t>
  </si>
  <si>
    <t>DESARROLLO  SOCIAL</t>
  </si>
  <si>
    <t>VIVIENDA  Y SERVICIOS A LA COMUNIDAD</t>
  </si>
  <si>
    <t>2.2.1</t>
  </si>
  <si>
    <t>Urbanizacion</t>
  </si>
  <si>
    <t>2.2.2</t>
  </si>
  <si>
    <t>Desarrollo  Comunitario</t>
  </si>
  <si>
    <t>2.2.3</t>
  </si>
  <si>
    <t>Abastecimiento de Agua</t>
  </si>
  <si>
    <t>2.2.5</t>
  </si>
  <si>
    <t xml:space="preserve">Vivienda   </t>
  </si>
  <si>
    <t>SALUD</t>
  </si>
  <si>
    <t>2.3.1</t>
  </si>
  <si>
    <t>Prestacion de Servicios de Salud a la Comunidad</t>
  </si>
  <si>
    <t>RECREACION, CULTURA Y OTRAS  MANIFESTACIONES  SOCIALES</t>
  </si>
  <si>
    <t>2.4.1</t>
  </si>
  <si>
    <t>Deporte  y Recreacion</t>
  </si>
  <si>
    <t>2.4.2</t>
  </si>
  <si>
    <t>Cultura</t>
  </si>
  <si>
    <t>EDUCACION</t>
  </si>
  <si>
    <t>2.5.1</t>
  </si>
  <si>
    <t>Educacion  Basica</t>
  </si>
  <si>
    <t>2.5.2</t>
  </si>
  <si>
    <t>Educacion  Media  Superior</t>
  </si>
  <si>
    <t>2.5.3</t>
  </si>
  <si>
    <t>Educacion  Superios</t>
  </si>
  <si>
    <t>EJERCICIO FISCAL: 2018</t>
  </si>
  <si>
    <t>ISAN</t>
  </si>
  <si>
    <t>PRESUPUESTO DE EGRESOS  CIUDADANO PARA EL EJERCICIO FISCAL  2018</t>
  </si>
  <si>
    <t>Formato :  PE-06</t>
  </si>
  <si>
    <t xml:space="preserve">ANALÍTICO DE PLAZAS </t>
  </si>
  <si>
    <t>NÚMERO DE PLAZAS</t>
  </si>
  <si>
    <t>REMUNERACIONES</t>
  </si>
  <si>
    <t>SINDICO PRODURADOR</t>
  </si>
  <si>
    <t>SECRETARIA MUNICIPAL</t>
  </si>
  <si>
    <t>ASESOR JURIDICO</t>
  </si>
  <si>
    <t>TESORERIA</t>
  </si>
  <si>
    <t>CONTRALOR MUNCIPAL</t>
  </si>
  <si>
    <t>DIRECTOR</t>
  </si>
  <si>
    <t>SUBDIRECTOR</t>
  </si>
  <si>
    <t>ASESOR TECNICO DE OBRAS</t>
  </si>
  <si>
    <t>RECOLECTOR DE BASURA</t>
  </si>
  <si>
    <t>SERVICIOS PUBLICOS</t>
  </si>
  <si>
    <t>OFICIAL DE SEGURIDAD PUBLICA</t>
  </si>
  <si>
    <t xml:space="preserve"> AYUNTAMIENTO DE : CHAPULHUACAN HIDALGO</t>
  </si>
  <si>
    <t>NÚMERO DE DÍAS DE AGUINALDO: 45</t>
  </si>
  <si>
    <t>NARCISO VILLANUEVA FALCON</t>
  </si>
  <si>
    <t>HERIBERTO LOPEZ ANGELES</t>
  </si>
  <si>
    <t>SHEILA ARLETTE NAJERA ESPINO</t>
  </si>
  <si>
    <t>MIGUEL ANGEL CUESTAS RODRIGUEZ</t>
  </si>
  <si>
    <t>LUCERO GUADALUPE QUIJANO CHAVEZ</t>
  </si>
  <si>
    <t>JOSE RENE RUBIO TAVERA</t>
  </si>
  <si>
    <t>EBER RUBIO ANGELES</t>
  </si>
  <si>
    <t>ENCARGADO GASOLINA</t>
  </si>
  <si>
    <t>CINTHYA KRISEL GONZALEZ CRUZ</t>
  </si>
  <si>
    <t>CELIA GUERRERO PEREZ</t>
  </si>
  <si>
    <t>ULISES ROJO MATA</t>
  </si>
  <si>
    <t>KARINA CHAVEZ RUBIO</t>
  </si>
  <si>
    <t>SAUL MELENDEZ GUTIERREZ</t>
  </si>
  <si>
    <t>LEONORILDA CRUZ RIVERA</t>
  </si>
  <si>
    <t>LIBRADO LORENZO HERNANDEZ</t>
  </si>
  <si>
    <t>MALAQUIAS CHAVEZ OLGUIN</t>
  </si>
  <si>
    <t>MARIA GUADALUPE LOPEZ LOPEZ</t>
  </si>
  <si>
    <t>ANTONIO CIRILO MARTINEZ</t>
  </si>
  <si>
    <t>OLGA LIDIA MATA MARQUEZ</t>
  </si>
  <si>
    <t>SAMUEL ROJO ANDABLO</t>
  </si>
  <si>
    <t>LEONEL CHAVEZ VILLEDA</t>
  </si>
  <si>
    <t>REYNA ANGELES OTERO</t>
  </si>
  <si>
    <t>ZULEYMA ANGELES GUERRERO</t>
  </si>
  <si>
    <t>MARTHA MARTINEZ SEGUNDO</t>
  </si>
  <si>
    <t>JOSE LUIS LOPEZ OROZCO</t>
  </si>
  <si>
    <t>HUGO OLGUIN RUBIO</t>
  </si>
  <si>
    <t>YURIDIA OLGUIN GONZALEZ</t>
  </si>
  <si>
    <t>AMARANTHA RODRIGUEZ ANGELES</t>
  </si>
  <si>
    <t>LORENZA TREJO IBARRA</t>
  </si>
  <si>
    <t>ANAYELLI MARTINEZ ROJO</t>
  </si>
  <si>
    <t>MARIA GORETHI VILLANUEVA ABREO</t>
  </si>
  <si>
    <t>SECRETARIA TESORERO</t>
  </si>
  <si>
    <t>MOISES RUBIO CHAVEZ</t>
  </si>
  <si>
    <t>ZABDIEL ELUZAI MARTINEZ BENITEZ</t>
  </si>
  <si>
    <t>CAJERO</t>
  </si>
  <si>
    <t>DORA MARIA ORTIZ HERNANDEZ</t>
  </si>
  <si>
    <t>AUXILIAR RECAUDACION</t>
  </si>
  <si>
    <t>IGNACIA CASTILLO SANCHEZ</t>
  </si>
  <si>
    <t>MIGUEL ANGEL RUBIO MARQUEZ</t>
  </si>
  <si>
    <t>DIRECTOR DE PLANEACION Y DESARROLLO</t>
  </si>
  <si>
    <t>EDITH MENDOZA PEREZ</t>
  </si>
  <si>
    <t>ENCARGADA TENENCIAS</t>
  </si>
  <si>
    <t>BASILIO ANGELES MATA</t>
  </si>
  <si>
    <t>OFICIAL MAYOR</t>
  </si>
  <si>
    <t>SHEILA FLORES HERNANDEZ</t>
  </si>
  <si>
    <t>ROGELIO GARAY PONCE</t>
  </si>
  <si>
    <t>VALENTIN RUBIO MENDEZ</t>
  </si>
  <si>
    <t>ENCARGADO LICITACION</t>
  </si>
  <si>
    <t>OSCAR ALEJANDRO HERNANDEZ HERNANDEZ</t>
  </si>
  <si>
    <t>ARMANDO GARAY RAMIREZ</t>
  </si>
  <si>
    <t>MARIO HERNANDEZ HERNANDEZ</t>
  </si>
  <si>
    <t>LORENA CORONA GONZALEZ</t>
  </si>
  <si>
    <t>JUAN MARTINEZ HERNANDEZ</t>
  </si>
  <si>
    <t>AUXILIAR TECNICO</t>
  </si>
  <si>
    <t>LUCIA GUADALUPE LAZARO ANTONIO</t>
  </si>
  <si>
    <t>ASESOR TECNICO</t>
  </si>
  <si>
    <t>ALFONSO MENDOZA HIDALGO</t>
  </si>
  <si>
    <t>ALFREDO FUENTES MARTINEZ</t>
  </si>
  <si>
    <t>RUBEN CHAVEZ ABREO</t>
  </si>
  <si>
    <t>ENCARGADO DISTRIBUCION DE AGUA</t>
  </si>
  <si>
    <t>JUAN ALIN LOPEZ REYES</t>
  </si>
  <si>
    <t>ENCARGADO DE ALUMBRADO</t>
  </si>
  <si>
    <t>YAZMIN HERNANDEZ RUBIO</t>
  </si>
  <si>
    <t>EVODIO MEDINA JUAREZ</t>
  </si>
  <si>
    <t>ANTONIO TREJO ROMERO</t>
  </si>
  <si>
    <t>ADOLFO SALINAS SERRANO</t>
  </si>
  <si>
    <t>SUBDIRECTOR SERVICIOS SANTANA</t>
  </si>
  <si>
    <t>KARINA VERGARA SANTANA</t>
  </si>
  <si>
    <t>SECRETARIA D SANTA ANA</t>
  </si>
  <si>
    <t>DAVID OLIVA DURAN</t>
  </si>
  <si>
    <t>FONTANERO CHAPULHUACAN</t>
  </si>
  <si>
    <t>BONIFACIO NAVA LORA</t>
  </si>
  <si>
    <t>ISRAEL LOPEZ HERNANDEZ</t>
  </si>
  <si>
    <t>BERNARDO RUBIO SALINAS</t>
  </si>
  <si>
    <t>MISAEL RUBIO SALINAS</t>
  </si>
  <si>
    <t>BARDOMIANO OLGUIN SANCHEZ</t>
  </si>
  <si>
    <t>LUIS CUELLAR LOPEZ</t>
  </si>
  <si>
    <t>DOMINGO CHAVEZ SANCHEZ</t>
  </si>
  <si>
    <t>EFRAIN AMADOR LOPEZ</t>
  </si>
  <si>
    <t>JUAN TREJO COVARRUBIAS</t>
  </si>
  <si>
    <t>FONTANERO SANTA ANA</t>
  </si>
  <si>
    <t>VICTOR GALINDO HERNANDEZ</t>
  </si>
  <si>
    <t>ELEODORO LOPEZ TREJO</t>
  </si>
  <si>
    <t>NATALIO ABREO TREJO</t>
  </si>
  <si>
    <t>EVELIO CHAVEZ ABREO</t>
  </si>
  <si>
    <t>IGNACIO CHAVEZ TREJO</t>
  </si>
  <si>
    <t>FRANCISCO TELLEZ OSORIO</t>
  </si>
  <si>
    <t>FONTANERO IGLESIA VIEJA</t>
  </si>
  <si>
    <t>GERARDO SEGUNDO RESENDIZ</t>
  </si>
  <si>
    <t>FONTANERO NEBLINAS</t>
  </si>
  <si>
    <t>GENARO SANTANA RESENDIZ</t>
  </si>
  <si>
    <t>ROBERTO AMBROSIO HERNANDEZ</t>
  </si>
  <si>
    <t>FONTANERO SAN RAFAEL</t>
  </si>
  <si>
    <t>SANTIAGO LOPEZ MENINDEZ</t>
  </si>
  <si>
    <t xml:space="preserve">FRANCISCO BAUTISTA </t>
  </si>
  <si>
    <t>AUXILIAR SERVICIOS PUBLICOS</t>
  </si>
  <si>
    <t>ELEUTERIO ORTIZ FELIX</t>
  </si>
  <si>
    <t>NORMA RUBIO RUBIO</t>
  </si>
  <si>
    <t>SOFIO MUÑOZ LOPEZ</t>
  </si>
  <si>
    <t>J. JESUS VILLEGAS HERNANDEZ</t>
  </si>
  <si>
    <t>MANTENIMIENTO VEHICULAR</t>
  </si>
  <si>
    <t>PABLO LOPEZ HERNANDEZ</t>
  </si>
  <si>
    <t>CHOFER USOS MULTIPLES</t>
  </si>
  <si>
    <t>ARISTEO CIRILO FELIX</t>
  </si>
  <si>
    <t>CLORADOR</t>
  </si>
  <si>
    <t>ASCENCION CHAVEZ GONZALEZ</t>
  </si>
  <si>
    <t>VELADOR CECYTEH</t>
  </si>
  <si>
    <t>LAZARO GUERRERO CRUZ</t>
  </si>
  <si>
    <t>RAFAEL RUBIO RUBIO</t>
  </si>
  <si>
    <t>HERMENEGILDO RAMIREZ MARTINEZ</t>
  </si>
  <si>
    <t>RIGOBERTO MARTINEZ BADILLO</t>
  </si>
  <si>
    <t>DAMASO GUTIERREZ RUBIO</t>
  </si>
  <si>
    <t>HILARIO MARTINEZ GUERREO</t>
  </si>
  <si>
    <t>FONTANERO LA ESCONDIDA</t>
  </si>
  <si>
    <t>BERNARDINO FELIX REYES</t>
  </si>
  <si>
    <t>CIRINO CRUZ RUBIO</t>
  </si>
  <si>
    <t>GREGORIO MARTINEZ MARTINEZ</t>
  </si>
  <si>
    <t>ESTEBAN COVARRUBIAS CORONA</t>
  </si>
  <si>
    <t>ISMAEL VEGA RAMIREZ</t>
  </si>
  <si>
    <t>RAMIRO VILLEDA CRUZ</t>
  </si>
  <si>
    <t>AUXILIAR DE ALUMBRADO PUBLICO</t>
  </si>
  <si>
    <t>HUGO SATURNINO ACOSTA CRUZ</t>
  </si>
  <si>
    <t>JOSE LUIS TREJO MARTINEZ</t>
  </si>
  <si>
    <t>GUMERSINDO OSORIO COVARRUBIAS</t>
  </si>
  <si>
    <t>HERMELANDO CAMACHO REYNOSO</t>
  </si>
  <si>
    <t>EMILIO ORTIZ ABREO</t>
  </si>
  <si>
    <t>ROBERTO CARLOS ORTIZ ASCENCIO</t>
  </si>
  <si>
    <t>ABIMAEL OLGUIN MARTINEZ</t>
  </si>
  <si>
    <t>SAUL HERNANDEZ BALTIERRAZ</t>
  </si>
  <si>
    <t>JOSE LUIS PEÑA VILLEDA</t>
  </si>
  <si>
    <t>BONIFACIO GONZALEZ SANCHEZ</t>
  </si>
  <si>
    <t>MA GUADALUPE RESENDIZ MENDEZ</t>
  </si>
  <si>
    <t>ANGEL CHAVEZ LOZANO</t>
  </si>
  <si>
    <t>MIXONORY OSORIO VILLEDA</t>
  </si>
  <si>
    <t>AUXILIAR DE ELECTRICISTA</t>
  </si>
  <si>
    <t>RODRIGO GARCIA LOPEZ</t>
  </si>
  <si>
    <t>JESUS OLGUIN RUBIO</t>
  </si>
  <si>
    <t>DIRECTOR DE DESARROLLO RURAL</t>
  </si>
  <si>
    <t>MINERVO MARTINEZ TREJO</t>
  </si>
  <si>
    <t>AUXILIAR DE DESARROLLO RURAL</t>
  </si>
  <si>
    <t>DEMETRIO OTERO RUBIO</t>
  </si>
  <si>
    <t>JESUS ESTEBAN HERNANDEZ</t>
  </si>
  <si>
    <t>PROYECTOS PRODUCTIVOS</t>
  </si>
  <si>
    <t>LUIS FELIPE HERNANDEZ ZUÑIGA</t>
  </si>
  <si>
    <t>ENRIQUE ANTONIO ANTONIO</t>
  </si>
  <si>
    <t>SUBDIRECTOR DESARROLLO RURAL</t>
  </si>
  <si>
    <t>JOSE ANTONIO JUAREZ OLGUIN</t>
  </si>
  <si>
    <t>DIRECTOR LICENCIAS Y REGLAMENTOS</t>
  </si>
  <si>
    <t>SILVIA OLIVA PEREZ</t>
  </si>
  <si>
    <t>SECRETARIA LICENCIAS Y REGLAMENTOS</t>
  </si>
  <si>
    <t>DARINKA YANIRA BARRERA OTERO</t>
  </si>
  <si>
    <t>DIRECTORA TURISMO Y TRANSPARENCIA</t>
  </si>
  <si>
    <t>GABRIELA LORA HERNANDEZ</t>
  </si>
  <si>
    <t>AUXILIAR TURISMO</t>
  </si>
  <si>
    <t>YMIR OSMAN MARTINEZ GARCIA</t>
  </si>
  <si>
    <t>AUXILIAR ARTE Y CULTURA</t>
  </si>
  <si>
    <t>ELIDE OLGUIN COVARRUBIAS</t>
  </si>
  <si>
    <t>DIRECTORA DE ARTE Y CULTURA</t>
  </si>
  <si>
    <t>BERNABE DIEGO HERNANDEZ</t>
  </si>
  <si>
    <t>JOSUE BENITEZ HIPOLITO</t>
  </si>
  <si>
    <t>PROFESOR DE DANZA</t>
  </si>
  <si>
    <t>OLGA ANDRADE RIVERA</t>
  </si>
  <si>
    <t>SUBCOORDINADORA DE CULTURA</t>
  </si>
  <si>
    <t>IVAN PEREZ RAMIREZ</t>
  </si>
  <si>
    <t>ADRIANA ACOSTA AVILA</t>
  </si>
  <si>
    <t>SECRETARIA REGISTRO FAMILIAR</t>
  </si>
  <si>
    <t>JUAN CARLOS RUBIO OTERO</t>
  </si>
  <si>
    <t>AUXILIAR REGISTRO FAMILIAR</t>
  </si>
  <si>
    <t>ERIKA FUENTES BENITEZ</t>
  </si>
  <si>
    <t>OFICIAL REGISTRO DEL ESTADO FAMILIAR</t>
  </si>
  <si>
    <t>GUADALUPE DEL PILAR HERNANDEZ OSORIO</t>
  </si>
  <si>
    <t>FERNANDO UZZIEL HERNANDEZ RAMIREZ</t>
  </si>
  <si>
    <t>DIRECTOR COMUDE</t>
  </si>
  <si>
    <t>OSCAR MAURICIO MAYO ESPINOZA</t>
  </si>
  <si>
    <t>PROMOTOR DEPORTIVO</t>
  </si>
  <si>
    <t>GERARDO PEREZ MARTINEZ</t>
  </si>
  <si>
    <t>JUAN JOSE PEREZ RAMIREZ</t>
  </si>
  <si>
    <t>OSCAR MANUEL HERNANDEZ OSORIO</t>
  </si>
  <si>
    <t>FRANCISCO JAVIER MOTA GARCIA</t>
  </si>
  <si>
    <t>DORISDALIA RUBIO ANDRADE</t>
  </si>
  <si>
    <t>ENCARGADO PROSPERA</t>
  </si>
  <si>
    <t>EDGAR JAIR CHAVEZ MORALES</t>
  </si>
  <si>
    <t>DIRECTOR DE DESARROLLO SOCIAL</t>
  </si>
  <si>
    <t>JOSE MANUEL MARTINEZ SALGUERO</t>
  </si>
  <si>
    <t>PROGRAMAS ESPECIALES</t>
  </si>
  <si>
    <t>FEDERICA ANGELES OTERO</t>
  </si>
  <si>
    <t>ENCARGADO ADULTO MAYOR</t>
  </si>
  <si>
    <t>ISRAEL LOPEZ ZUÑIGA</t>
  </si>
  <si>
    <t>ENCARGADO DE PROSPERA</t>
  </si>
  <si>
    <t>JOSE ANTONIO MARQUEZ VICTORIA</t>
  </si>
  <si>
    <t>AUXILIAR DE PROSPERA</t>
  </si>
  <si>
    <t>IVAN MARTINEZ VILLEDA</t>
  </si>
  <si>
    <t>AUXILIAR INFORMATICA</t>
  </si>
  <si>
    <t>JUAN CARLOS SALINAS RIVERA</t>
  </si>
  <si>
    <t>J. IVAN GARAY LEAL</t>
  </si>
  <si>
    <t>ALEJANDRO RUBIO TAVERA</t>
  </si>
  <si>
    <t>DIRECTOR COMUNICACIÓN SOCIAL</t>
  </si>
  <si>
    <t>OCTAVIO AMINADAB LOPEZ CRUZ</t>
  </si>
  <si>
    <t>AUXILIAR COMUNICACIÓN SOCIAL</t>
  </si>
  <si>
    <t>EDGAR VLADIMIR OTERO MARTINEZ</t>
  </si>
  <si>
    <t>MAURICIO MARQUEZ SALDAÑA</t>
  </si>
  <si>
    <t>JAVIER LOPEZ TREJO</t>
  </si>
  <si>
    <t>DIRECTOR ECOLOGIA</t>
  </si>
  <si>
    <t>EDITH ANGELES PONCE</t>
  </si>
  <si>
    <t>EMMA NUÑEZ VAZQUEZ</t>
  </si>
  <si>
    <t>CLAUDIA BAUTISTA TORRES</t>
  </si>
  <si>
    <t>NARCISO HERNANDEZ GARCIA</t>
  </si>
  <si>
    <t>CHOFER ECOLOGIA</t>
  </si>
  <si>
    <t xml:space="preserve">DANIEL RESENDIZ </t>
  </si>
  <si>
    <t>JOSE CHAVEZ SANCHEZ</t>
  </si>
  <si>
    <t>JUAN CARLOS HERNANDEZ RUBIO</t>
  </si>
  <si>
    <t>AUXILIAR DE LIMPIEZA</t>
  </si>
  <si>
    <t>JUAN SERNA GUILLERMO</t>
  </si>
  <si>
    <t>ALBERTO MORALES RUBIO</t>
  </si>
  <si>
    <t>JUAN SOLIS CRUZ</t>
  </si>
  <si>
    <t>MONICO MORALES RANGEL</t>
  </si>
  <si>
    <t>UBALDO VILLEDA ROJAS</t>
  </si>
  <si>
    <t>AUXILIAR DE LIMPIEZA SANTA ANA</t>
  </si>
  <si>
    <t>ISAIAS MARTINEZ ABREO</t>
  </si>
  <si>
    <t>ROSA LOPEZ ORTIZ</t>
  </si>
  <si>
    <t>ENCARGADA BAÑOS PUBLICOS</t>
  </si>
  <si>
    <t>GREGORIA MEDINA MARTINEZ</t>
  </si>
  <si>
    <t xml:space="preserve">CIRO ESPINOZA </t>
  </si>
  <si>
    <t>JULIAN RAMIREZ LOPEZ</t>
  </si>
  <si>
    <t>GAUDENCIO HERNANDEZ LOPEZ</t>
  </si>
  <si>
    <t>FERNANDO CHAVEZ COVARRUBIAS</t>
  </si>
  <si>
    <t>CORNELIO CHAVEZ LOZANO</t>
  </si>
  <si>
    <t>J. REYES ALMARAZ MARTINEZ</t>
  </si>
  <si>
    <t>CESAR FRANCO HERNANDEZ</t>
  </si>
  <si>
    <t>JACINTO SERNA HERNANDEZ</t>
  </si>
  <si>
    <t>ADRIAN HERNANDEZ PONCE</t>
  </si>
  <si>
    <t>MARIA INES PONCE TREJO</t>
  </si>
  <si>
    <t>JUAN MARTINEZ GARCIA</t>
  </si>
  <si>
    <t>CLEMENCIA SANTANA CHAVEZ</t>
  </si>
  <si>
    <t>DIRECTORA DIF MUNICIPAL</t>
  </si>
  <si>
    <t>ARIADNA ITZEL ANDRADE MALDONADO</t>
  </si>
  <si>
    <t>SECRETARIA DIF MUNICIPAL</t>
  </si>
  <si>
    <t>ALVARA HERNANDEZ TOMAS</t>
  </si>
  <si>
    <t>ENCARGADO INAPAM</t>
  </si>
  <si>
    <t>BEATRIZ MARTINEZ SANTOS</t>
  </si>
  <si>
    <t>ENCARGADO DESAYUNOS</t>
  </si>
  <si>
    <t>ALEJANDRO ESCAMILLA MARTINEZ</t>
  </si>
  <si>
    <t>ENCARGADO DE TRASLADOS</t>
  </si>
  <si>
    <t>HANS CHRISTIAN RAMIREZ RUBIO</t>
  </si>
  <si>
    <t>HECTOR MARTINEZ SERRANO</t>
  </si>
  <si>
    <t>LUCIANO MARTINEZ HERNANDEZ</t>
  </si>
  <si>
    <t>ALBERTO VILLEDA MENDOZA</t>
  </si>
  <si>
    <t>REPARTIDOR DE DESAYUNOS</t>
  </si>
  <si>
    <t>OBDULIA RAYGADAS DE LA CRUZ</t>
  </si>
  <si>
    <t>PROGRAMA COMUNIDADES DIFERENTES</t>
  </si>
  <si>
    <t>ASESOR DIF MUNICIPAL</t>
  </si>
  <si>
    <t>EVARISTO PEREZ HERNANDEZ</t>
  </si>
  <si>
    <t>CHOFER TRASLADOS</t>
  </si>
  <si>
    <t>TOMAS MENDOZA RIVERA</t>
  </si>
  <si>
    <t>HECTOR MARQUEZ PEREZ</t>
  </si>
  <si>
    <t>HECTOR HERNANDEZ OLGUIN</t>
  </si>
  <si>
    <t>FRANCISCO FUENTES MARTINEZ</t>
  </si>
  <si>
    <t>JOSE GUADALUPE OTERO ORTIZ</t>
  </si>
  <si>
    <t xml:space="preserve"> JESUS GUTIERREZ LIBRADO</t>
  </si>
  <si>
    <t>MARIA ASUNCION MONTES OTERO</t>
  </si>
  <si>
    <t>TERAPEUTA FISICO</t>
  </si>
  <si>
    <t>LILIANA RUBIO LOBATON</t>
  </si>
  <si>
    <t>ENFERMERA UBR</t>
  </si>
  <si>
    <t>MIRELLA MELENDEZ GUTIERREZ</t>
  </si>
  <si>
    <t>JUEZ CONCILIADOR</t>
  </si>
  <si>
    <t>GABRIELA COVARRUBIAS CHORA</t>
  </si>
  <si>
    <t>ALMA DELIA HERNANDEZ LOBATON</t>
  </si>
  <si>
    <t>NAPOLEON CHAVEZ GARAY</t>
  </si>
  <si>
    <t>JUEZ CONCILIADOR STA ANA</t>
  </si>
  <si>
    <t>YAZMIN HERNANDEZ MARTINEZ</t>
  </si>
  <si>
    <t>SECRETARIA JUZGADO SANTA ANA</t>
  </si>
  <si>
    <t>GABRIEL ALEJANDRO LOPEZ RICALDE</t>
  </si>
  <si>
    <t>MARIA DE LOS ANGELES RUBIO BARRERA</t>
  </si>
  <si>
    <t>SECRETARIA DELEGACION STA ANA</t>
  </si>
  <si>
    <t>ALEJANDRO NAVARRO SOLIS</t>
  </si>
  <si>
    <t>MAESTRO DE PINTURA</t>
  </si>
  <si>
    <t>DAVID FALCON DELGADILLO</t>
  </si>
  <si>
    <t>ALVARO OLGUIN SANCHEZ</t>
  </si>
  <si>
    <t>DIRECTOR CCA Y BIBLIOTECAS</t>
  </si>
  <si>
    <t>ESMERALDA ALBAÑIL MARTINEZ</t>
  </si>
  <si>
    <t>ENCARGADA BIBLIOTECA</t>
  </si>
  <si>
    <t>LETICIA MARTINEZ SANCHEZ</t>
  </si>
  <si>
    <t>FLORA HERNANDEZ RAMIREZ</t>
  </si>
  <si>
    <t>ANGELICA TREJO SEGURA</t>
  </si>
  <si>
    <t>LILIANA LORA RAMIREZ</t>
  </si>
  <si>
    <t>JU ELVA VILLEDA CRUZ</t>
  </si>
  <si>
    <t>SARA HERNANDEZ OLIVEROS</t>
  </si>
  <si>
    <t>ESMER LOPEZ PONCE</t>
  </si>
  <si>
    <t>DIRECTOR DE SEGURIDAD PUBLICA</t>
  </si>
  <si>
    <t>SUBDIRECTOR DE SEGURIDAD PUBLICA</t>
  </si>
  <si>
    <t>COMANDANTE 1</t>
  </si>
  <si>
    <t>SAMUEL PEREZ FUENTES</t>
  </si>
  <si>
    <t>ALDEGUNDO GARCIA LOVATON</t>
  </si>
  <si>
    <t>ANGEL ALMANZA GARCIA</t>
  </si>
  <si>
    <t>AMBROSIO TREJO LOPEZ</t>
  </si>
  <si>
    <t>COMANDANTE 2</t>
  </si>
  <si>
    <t>PRISCILIANO HERNANDEZ HERNANDEZ</t>
  </si>
  <si>
    <t>CESAR LARIOS GONZALEZ</t>
  </si>
  <si>
    <t>SALVADOR GARCIA HERNANDEZ</t>
  </si>
  <si>
    <t>OFICIAL DE SEGURIDAD</t>
  </si>
  <si>
    <t>ANTONIO VILLEDA GARAY</t>
  </si>
  <si>
    <t>BAYRON JACOB MARTINEZ VILLEDA</t>
  </si>
  <si>
    <t>ROBERTO FRANCISCO HERNANDEZ</t>
  </si>
  <si>
    <t>RODOLFO CRUZ REYES</t>
  </si>
  <si>
    <t>ROGELIO HERNANDEZ MEDINA</t>
  </si>
  <si>
    <t>DANIEL LOPEZ GOMEZ</t>
  </si>
  <si>
    <t>JOSE RANGEL GARAY</t>
  </si>
  <si>
    <t>ALBERTO VICENCIO GARCIA</t>
  </si>
  <si>
    <t>MERCED HERNANDEZ HERNANDEZ</t>
  </si>
  <si>
    <t>RENE REYES LORENZO</t>
  </si>
  <si>
    <t>ALEJANDRO CHAVEZ TREJO</t>
  </si>
  <si>
    <t>ROSENDO RANGEL GARAY</t>
  </si>
  <si>
    <t>GIL HERNANDEZ ROMERO</t>
  </si>
  <si>
    <t>TEODORO LORENZO REYES</t>
  </si>
  <si>
    <t>SILVINO RESENDIZ VIZUETH</t>
  </si>
  <si>
    <t>JOSE DE JESUS HERNANDEZ   HERNANDEZ</t>
  </si>
  <si>
    <t>VICTORIO REYES GUTIERREZ</t>
  </si>
  <si>
    <t>JAVIER VIZUETH HERNANDEZ</t>
  </si>
  <si>
    <t>BENJAMIN MARTINEZ ANDABLO</t>
  </si>
  <si>
    <t>OFICIAL DE TRANSITO MUNICIPAL</t>
  </si>
  <si>
    <t>ELIOS BAIRO PEREZ PONCE</t>
  </si>
  <si>
    <t>GENARO GARCIA RAMIREZ</t>
  </si>
  <si>
    <t>ATANACIO VILLEDA HERNANDEZ</t>
  </si>
  <si>
    <t>IZAMARY GUADALUPE SERRANO</t>
  </si>
  <si>
    <t>FRANCISCO OMAR OCHA CHAVEZ</t>
  </si>
  <si>
    <t>JUSTO VILLEDA GARAY</t>
  </si>
  <si>
    <t>JUSTINO CHAVEZ ALVAREZ</t>
  </si>
  <si>
    <t>ARELY FERNANDA PONCE RANGEL</t>
  </si>
  <si>
    <t>AGUSTIN PONCE MEDINA</t>
  </si>
  <si>
    <t>ELVIRA HERNANDEZ DIEGO</t>
  </si>
  <si>
    <t>PREVENCION DEL DELITO</t>
  </si>
  <si>
    <t>JULIO CESAR ESTRADA VIZUETH</t>
  </si>
  <si>
    <t>TEODORO HERNANDEZ ANDRADE</t>
  </si>
  <si>
    <t>AUXILIAR DE PROTECCION CIVIL</t>
  </si>
  <si>
    <t>CARLOS ALBERTO NAJERA VARGAS</t>
  </si>
  <si>
    <t>SILVANO TAVERA PEREZ</t>
  </si>
  <si>
    <t>DAVID NAJERA VARGAS</t>
  </si>
  <si>
    <t>SUBDIRECTOR DE PROTECCION CIVIL</t>
  </si>
  <si>
    <t>TOMAS MARTINEZ TREJO</t>
  </si>
  <si>
    <t>DAVID SANCHEZ DIEGO</t>
  </si>
  <si>
    <t>FEDERICO GARCIA MARTINEZ</t>
  </si>
  <si>
    <t>FELIPE ROJO HERNANDEZ</t>
  </si>
  <si>
    <t>FERNANDO ANDABLO MARQUEZ</t>
  </si>
  <si>
    <t>CORNELIO MARTINEZ MORALES</t>
  </si>
  <si>
    <t>FILIBERTO GONZALEZ MARTINEZ</t>
  </si>
  <si>
    <t>NELSON CHAVEZ MENINDEZ</t>
  </si>
  <si>
    <t>LEONIDES ROJO MATA</t>
  </si>
  <si>
    <t>JESUS MONTAÑO ANGELES</t>
  </si>
  <si>
    <t>PROGRAMA DE ADMINISTRACIÓN ENFOCADO A TESORERIA MUNICIPAL 2018</t>
  </si>
  <si>
    <t>MUNICIPIO DE : CHAPULHUACAN, HGO.</t>
  </si>
  <si>
    <t>MUNICIPIO DE: CHAPULHUACAN, HIDALGO.</t>
  </si>
  <si>
    <t>APROBADO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</si>
</sst>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€&quot;;\-#,##0\ &quot;€&quot;"/>
    <numFmt numFmtId="169" formatCode="_-* #,##0.00\ &quot;€&quot;_-;\-* #,##0.00\ &quot;€&quot;_-;_-* &quot;-&quot;??\ &quot;€&quot;_-;_-@_-"/>
    <numFmt numFmtId="170" formatCode="[$-80A]dddd\,\ dd&quot; de &quot;mmmm&quot; de &quot;yyyy"/>
    <numFmt numFmtId="171" formatCode="[$-80A]hh:mm:ss\ AM/PM"/>
    <numFmt numFmtId="172" formatCode="_-* #,##0.00\ _€_-;\-* #,##0.00\ _€_-;_-* &quot;-&quot;??\ _€_-;_-@_-"/>
    <numFmt numFmtId="173" formatCode="&quot;$&quot;#,##0.00"/>
    <numFmt numFmtId="174" formatCode="0.0%"/>
    <numFmt numFmtId="175" formatCode="_-[$$-80A]* #,##0.00_-;\-[$$-80A]* #,##0.00_-;_-[$$-80A]* &quot;-&quot;??_-;_-@_-"/>
    <numFmt numFmtId="176" formatCode="#,##0.0"/>
    <numFmt numFmtId="177" formatCode="_(* #,##0.00_);_(* \(#,##0.00\);_(* &quot;-&quot;??_);_(@_)"/>
    <numFmt numFmtId="178" formatCode="[$$-80A]#,##0"/>
    <numFmt numFmtId="179" formatCode="#,##0.00_ ;\-#,##0.00\ "/>
    <numFmt numFmtId="180" formatCode="mmm\-yyyy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1"/>
      <color indexed="63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17"/>
      <name val="Arial Narrow"/>
      <family val="2"/>
    </font>
    <font>
      <b/>
      <sz val="18"/>
      <name val="Arial Narrow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 Narrow"/>
      <family val="2"/>
    </font>
    <font>
      <b/>
      <sz val="5.5"/>
      <color indexed="8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Black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u val="single"/>
      <sz val="11"/>
      <color indexed="8"/>
      <name val="Arial Narrow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b/>
      <u val="single"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u val="single"/>
      <sz val="9"/>
      <color theme="1"/>
      <name val="Arial"/>
      <family val="2"/>
    </font>
    <font>
      <b/>
      <sz val="8"/>
      <color rgb="FF000000"/>
      <name val="Arial Narrow"/>
      <family val="2"/>
    </font>
    <font>
      <b/>
      <sz val="5.5"/>
      <color rgb="FF000000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Black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Blac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u val="single"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u val="single"/>
      <sz val="11"/>
      <color theme="1"/>
      <name val="Arial Narrow"/>
      <family val="2"/>
    </font>
    <font>
      <b/>
      <u val="single"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0" borderId="1" applyNumberFormat="0" applyAlignment="0" applyProtection="0"/>
    <xf numFmtId="0" fontId="83" fillId="21" borderId="2" applyNumberFormat="0" applyAlignment="0" applyProtection="0"/>
    <xf numFmtId="0" fontId="84" fillId="0" borderId="3" applyNumberFormat="0" applyFill="0" applyAlignment="0" applyProtection="0"/>
    <xf numFmtId="0" fontId="85" fillId="22" borderId="0" applyNumberFormat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9" fillId="29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20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</cellStyleXfs>
  <cellXfs count="39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98" fillId="33" borderId="0" xfId="0" applyFont="1" applyFill="1" applyAlignment="1">
      <alignment/>
    </xf>
    <xf numFmtId="0" fontId="99" fillId="33" borderId="10" xfId="0" applyFont="1" applyFill="1" applyBorder="1" applyAlignment="1">
      <alignment/>
    </xf>
    <xf numFmtId="173" fontId="98" fillId="33" borderId="10" xfId="0" applyNumberFormat="1" applyFont="1" applyFill="1" applyBorder="1" applyAlignment="1">
      <alignment/>
    </xf>
    <xf numFmtId="0" fontId="98" fillId="33" borderId="10" xfId="0" applyFont="1" applyFill="1" applyBorder="1" applyAlignment="1">
      <alignment horizontal="justify" vertical="center"/>
    </xf>
    <xf numFmtId="0" fontId="100" fillId="33" borderId="10" xfId="0" applyFont="1" applyFill="1" applyBorder="1" applyAlignment="1">
      <alignment horizontal="justify" vertical="center"/>
    </xf>
    <xf numFmtId="0" fontId="99" fillId="33" borderId="10" xfId="0" applyFont="1" applyFill="1" applyBorder="1" applyAlignment="1">
      <alignment horizontal="justify" vertical="center"/>
    </xf>
    <xf numFmtId="0" fontId="9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98" fillId="33" borderId="11" xfId="0" applyFont="1" applyFill="1" applyBorder="1" applyAlignment="1">
      <alignment/>
    </xf>
    <xf numFmtId="173" fontId="98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100" fillId="33" borderId="10" xfId="0" applyFont="1" applyFill="1" applyBorder="1" applyAlignment="1">
      <alignment horizontal="center"/>
    </xf>
    <xf numFmtId="0" fontId="97" fillId="33" borderId="0" xfId="0" applyFont="1" applyFill="1" applyAlignment="1">
      <alignment/>
    </xf>
    <xf numFmtId="173" fontId="100" fillId="33" borderId="10" xfId="0" applyNumberFormat="1" applyFont="1" applyFill="1" applyBorder="1" applyAlignment="1">
      <alignment/>
    </xf>
    <xf numFmtId="0" fontId="100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justify" vertical="center"/>
    </xf>
    <xf numFmtId="0" fontId="10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00" fillId="3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173" fontId="0" fillId="33" borderId="0" xfId="0" applyNumberFormat="1" applyFill="1" applyAlignment="1">
      <alignment/>
    </xf>
    <xf numFmtId="4" fontId="98" fillId="33" borderId="10" xfId="0" applyNumberFormat="1" applyFont="1" applyFill="1" applyBorder="1" applyAlignment="1">
      <alignment/>
    </xf>
    <xf numFmtId="0" fontId="5" fillId="35" borderId="10" xfId="7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100" fillId="33" borderId="0" xfId="0" applyFont="1" applyFill="1" applyBorder="1" applyAlignment="1">
      <alignment vertical="center" wrapText="1"/>
    </xf>
    <xf numFmtId="0" fontId="100" fillId="33" borderId="0" xfId="0" applyFont="1" applyFill="1" applyBorder="1" applyAlignment="1">
      <alignment wrapText="1"/>
    </xf>
    <xf numFmtId="0" fontId="98" fillId="33" borderId="0" xfId="0" applyFont="1" applyFill="1" applyBorder="1" applyAlignment="1">
      <alignment horizontal="center"/>
    </xf>
    <xf numFmtId="0" fontId="10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01" fillId="0" borderId="10" xfId="0" applyFont="1" applyBorder="1" applyAlignment="1">
      <alignment/>
    </xf>
    <xf numFmtId="0" fontId="98" fillId="33" borderId="0" xfId="0" applyFont="1" applyFill="1" applyAlignment="1">
      <alignment horizontal="justify" vertical="center"/>
    </xf>
    <xf numFmtId="0" fontId="102" fillId="36" borderId="10" xfId="0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horizontal="center" vertical="center" wrapText="1"/>
    </xf>
    <xf numFmtId="0" fontId="104" fillId="36" borderId="10" xfId="0" applyFont="1" applyFill="1" applyBorder="1" applyAlignment="1">
      <alignment horizontal="center" vertical="center" wrapText="1"/>
    </xf>
    <xf numFmtId="8" fontId="98" fillId="0" borderId="10" xfId="53" applyNumberFormat="1" applyFont="1" applyBorder="1" applyAlignment="1">
      <alignment vertical="center" wrapText="1"/>
    </xf>
    <xf numFmtId="8" fontId="100" fillId="0" borderId="10" xfId="53" applyNumberFormat="1" applyFont="1" applyBorder="1" applyAlignment="1">
      <alignment vertical="center" wrapText="1"/>
    </xf>
    <xf numFmtId="8" fontId="105" fillId="33" borderId="10" xfId="53" applyNumberFormat="1" applyFont="1" applyFill="1" applyBorder="1" applyAlignment="1">
      <alignment vertical="center" wrapText="1"/>
    </xf>
    <xf numFmtId="8" fontId="98" fillId="33" borderId="10" xfId="53" applyNumberFormat="1" applyFont="1" applyFill="1" applyBorder="1" applyAlignment="1">
      <alignment vertical="center" wrapText="1"/>
    </xf>
    <xf numFmtId="8" fontId="106" fillId="0" borderId="10" xfId="53" applyNumberFormat="1" applyFont="1" applyBorder="1" applyAlignment="1">
      <alignment vertical="center" wrapText="1"/>
    </xf>
    <xf numFmtId="8" fontId="106" fillId="33" borderId="10" xfId="53" applyNumberFormat="1" applyFont="1" applyFill="1" applyBorder="1" applyAlignment="1">
      <alignment vertical="center" wrapText="1"/>
    </xf>
    <xf numFmtId="8" fontId="98" fillId="33" borderId="10" xfId="53" applyNumberFormat="1" applyFont="1" applyFill="1" applyBorder="1" applyAlignment="1">
      <alignment horizontal="justify" vertical="center" wrapText="1"/>
    </xf>
    <xf numFmtId="8" fontId="100" fillId="0" borderId="10" xfId="53" applyNumberFormat="1" applyFont="1" applyBorder="1" applyAlignment="1">
      <alignment vertical="center"/>
    </xf>
    <xf numFmtId="8" fontId="98" fillId="33" borderId="10" xfId="53" applyNumberFormat="1" applyFont="1" applyFill="1" applyBorder="1" applyAlignment="1">
      <alignment vertical="center"/>
    </xf>
    <xf numFmtId="8" fontId="98" fillId="0" borderId="10" xfId="53" applyNumberFormat="1" applyFont="1" applyBorder="1" applyAlignment="1">
      <alignment vertical="center"/>
    </xf>
    <xf numFmtId="8" fontId="98" fillId="33" borderId="10" xfId="53" applyNumberFormat="1" applyFont="1" applyFill="1" applyBorder="1" applyAlignment="1">
      <alignment/>
    </xf>
    <xf numFmtId="8" fontId="100" fillId="0" borderId="10" xfId="53" applyNumberFormat="1" applyFont="1" applyBorder="1" applyAlignment="1">
      <alignment horizontal="right" vertical="center" wrapText="1"/>
    </xf>
    <xf numFmtId="8" fontId="98" fillId="0" borderId="10" xfId="0" applyNumberFormat="1" applyFont="1" applyBorder="1" applyAlignment="1">
      <alignment vertical="center"/>
    </xf>
    <xf numFmtId="8" fontId="98" fillId="33" borderId="10" xfId="0" applyNumberFormat="1" applyFont="1" applyFill="1" applyBorder="1" applyAlignment="1">
      <alignment/>
    </xf>
    <xf numFmtId="8" fontId="100" fillId="0" borderId="10" xfId="63" applyNumberFormat="1" applyFont="1" applyBorder="1" applyAlignment="1">
      <alignment vertical="center"/>
    </xf>
    <xf numFmtId="8" fontId="98" fillId="33" borderId="0" xfId="0" applyNumberFormat="1" applyFont="1" applyFill="1" applyBorder="1" applyAlignment="1">
      <alignment vertical="center"/>
    </xf>
    <xf numFmtId="173" fontId="107" fillId="33" borderId="0" xfId="0" applyNumberFormat="1" applyFont="1" applyFill="1" applyAlignment="1">
      <alignment/>
    </xf>
    <xf numFmtId="173" fontId="98" fillId="33" borderId="0" xfId="0" applyNumberFormat="1" applyFont="1" applyFill="1" applyAlignment="1">
      <alignment/>
    </xf>
    <xf numFmtId="173" fontId="7" fillId="33" borderId="10" xfId="0" applyNumberFormat="1" applyFont="1" applyFill="1" applyBorder="1" applyAlignment="1">
      <alignment horizontal="center" vertical="center"/>
    </xf>
    <xf numFmtId="0" fontId="8" fillId="33" borderId="10" xfId="71" applyFont="1" applyFill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horizontal="center"/>
    </xf>
    <xf numFmtId="173" fontId="5" fillId="37" borderId="13" xfId="71" applyNumberFormat="1" applyFont="1" applyFill="1" applyBorder="1" applyAlignment="1">
      <alignment horizontal="center" vertical="center" wrapText="1"/>
      <protection/>
    </xf>
    <xf numFmtId="173" fontId="5" fillId="37" borderId="14" xfId="71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80" fillId="33" borderId="0" xfId="0" applyFont="1" applyFill="1" applyAlignment="1">
      <alignment/>
    </xf>
    <xf numFmtId="173" fontId="80" fillId="33" borderId="0" xfId="0" applyNumberFormat="1" applyFont="1" applyFill="1" applyAlignment="1">
      <alignment/>
    </xf>
    <xf numFmtId="173" fontId="80" fillId="33" borderId="0" xfId="0" applyNumberFormat="1" applyFont="1" applyFill="1" applyBorder="1" applyAlignment="1">
      <alignment/>
    </xf>
    <xf numFmtId="0" fontId="80" fillId="33" borderId="0" xfId="0" applyFont="1" applyFill="1" applyBorder="1" applyAlignment="1">
      <alignment/>
    </xf>
    <xf numFmtId="4" fontId="80" fillId="33" borderId="0" xfId="0" applyNumberFormat="1" applyFont="1" applyFill="1" applyAlignment="1">
      <alignment/>
    </xf>
    <xf numFmtId="4" fontId="98" fillId="33" borderId="15" xfId="0" applyNumberFormat="1" applyFont="1" applyFill="1" applyBorder="1" applyAlignment="1">
      <alignment/>
    </xf>
    <xf numFmtId="0" fontId="98" fillId="0" borderId="0" xfId="0" applyFont="1" applyBorder="1" applyAlignment="1">
      <alignment/>
    </xf>
    <xf numFmtId="0" fontId="98" fillId="0" borderId="10" xfId="0" applyFont="1" applyBorder="1" applyAlignment="1">
      <alignment/>
    </xf>
    <xf numFmtId="0" fontId="108" fillId="0" borderId="10" xfId="0" applyFont="1" applyBorder="1" applyAlignment="1">
      <alignment vertical="top" wrapText="1"/>
    </xf>
    <xf numFmtId="0" fontId="108" fillId="0" borderId="10" xfId="0" applyFont="1" applyFill="1" applyBorder="1" applyAlignment="1">
      <alignment vertical="top" wrapText="1"/>
    </xf>
    <xf numFmtId="0" fontId="108" fillId="0" borderId="10" xfId="0" applyFont="1" applyFill="1" applyBorder="1" applyAlignment="1">
      <alignment horizontal="left" vertical="top" wrapText="1"/>
    </xf>
    <xf numFmtId="0" fontId="108" fillId="0" borderId="10" xfId="0" applyFont="1" applyFill="1" applyBorder="1" applyAlignment="1">
      <alignment vertical="top"/>
    </xf>
    <xf numFmtId="44" fontId="80" fillId="33" borderId="0" xfId="63" applyFont="1" applyFill="1" applyAlignment="1">
      <alignment/>
    </xf>
    <xf numFmtId="0" fontId="10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73" fontId="100" fillId="33" borderId="10" xfId="0" applyNumberFormat="1" applyFont="1" applyFill="1" applyBorder="1" applyAlignment="1">
      <alignment horizontal="center"/>
    </xf>
    <xf numFmtId="0" fontId="100" fillId="33" borderId="16" xfId="0" applyFont="1" applyFill="1" applyBorder="1" applyAlignment="1">
      <alignment horizontal="center"/>
    </xf>
    <xf numFmtId="0" fontId="100" fillId="33" borderId="17" xfId="0" applyFont="1" applyFill="1" applyBorder="1" applyAlignment="1">
      <alignment horizontal="center"/>
    </xf>
    <xf numFmtId="0" fontId="100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09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110" fillId="0" borderId="10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0" fontId="111" fillId="0" borderId="10" xfId="0" applyFont="1" applyBorder="1" applyAlignment="1">
      <alignment vertical="top" wrapText="1"/>
    </xf>
    <xf numFmtId="0" fontId="111" fillId="0" borderId="10" xfId="0" applyFont="1" applyFill="1" applyBorder="1" applyAlignment="1">
      <alignment vertical="top" wrapText="1"/>
    </xf>
    <xf numFmtId="0" fontId="111" fillId="0" borderId="10" xfId="0" applyFont="1" applyFill="1" applyBorder="1" applyAlignment="1">
      <alignment horizontal="left" vertical="top" wrapText="1"/>
    </xf>
    <xf numFmtId="0" fontId="111" fillId="0" borderId="0" xfId="0" applyFont="1" applyFill="1" applyBorder="1" applyAlignment="1">
      <alignment vertical="top"/>
    </xf>
    <xf numFmtId="0" fontId="111" fillId="0" borderId="10" xfId="0" applyFont="1" applyBorder="1" applyAlignment="1">
      <alignment horizontal="center" vertical="top"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 horizontal="center"/>
    </xf>
    <xf numFmtId="44" fontId="112" fillId="0" borderId="10" xfId="63" applyFont="1" applyBorder="1" applyAlignment="1">
      <alignment/>
    </xf>
    <xf numFmtId="44" fontId="108" fillId="0" borderId="10" xfId="63" applyFont="1" applyBorder="1" applyAlignment="1">
      <alignment/>
    </xf>
    <xf numFmtId="0" fontId="111" fillId="0" borderId="10" xfId="0" applyFont="1" applyFill="1" applyBorder="1" applyAlignment="1">
      <alignment/>
    </xf>
    <xf numFmtId="0" fontId="111" fillId="0" borderId="10" xfId="0" applyFont="1" applyFill="1" applyBorder="1" applyAlignment="1">
      <alignment wrapText="1"/>
    </xf>
    <xf numFmtId="0" fontId="113" fillId="38" borderId="18" xfId="0" applyFont="1" applyFill="1" applyBorder="1" applyAlignment="1">
      <alignment/>
    </xf>
    <xf numFmtId="0" fontId="113" fillId="38" borderId="19" xfId="0" applyFont="1" applyFill="1" applyBorder="1" applyAlignment="1">
      <alignment/>
    </xf>
    <xf numFmtId="0" fontId="114" fillId="38" borderId="19" xfId="0" applyFont="1" applyFill="1" applyBorder="1" applyAlignment="1">
      <alignment/>
    </xf>
    <xf numFmtId="0" fontId="113" fillId="38" borderId="20" xfId="0" applyFont="1" applyFill="1" applyBorder="1" applyAlignment="1">
      <alignment/>
    </xf>
    <xf numFmtId="0" fontId="114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vertical="center" wrapText="1"/>
    </xf>
    <xf numFmtId="0" fontId="113" fillId="0" borderId="10" xfId="0" applyFont="1" applyBorder="1" applyAlignment="1">
      <alignment vertical="top" wrapText="1"/>
    </xf>
    <xf numFmtId="0" fontId="114" fillId="0" borderId="10" xfId="0" applyFont="1" applyBorder="1" applyAlignment="1">
      <alignment vertical="top" wrapText="1"/>
    </xf>
    <xf numFmtId="0" fontId="114" fillId="3" borderId="10" xfId="0" applyFont="1" applyFill="1" applyBorder="1" applyAlignment="1">
      <alignment vertical="center" wrapText="1"/>
    </xf>
    <xf numFmtId="0" fontId="113" fillId="3" borderId="10" xfId="0" applyFont="1" applyFill="1" applyBorder="1" applyAlignment="1">
      <alignment vertical="center" wrapText="1"/>
    </xf>
    <xf numFmtId="0" fontId="113" fillId="3" borderId="10" xfId="0" applyFont="1" applyFill="1" applyBorder="1" applyAlignment="1">
      <alignment vertical="top" wrapText="1"/>
    </xf>
    <xf numFmtId="0" fontId="114" fillId="3" borderId="10" xfId="0" applyFont="1" applyFill="1" applyBorder="1" applyAlignment="1">
      <alignment vertical="top" wrapText="1"/>
    </xf>
    <xf numFmtId="0" fontId="114" fillId="6" borderId="10" xfId="0" applyFont="1" applyFill="1" applyBorder="1" applyAlignment="1">
      <alignment vertical="center" wrapText="1"/>
    </xf>
    <xf numFmtId="0" fontId="113" fillId="4" borderId="10" xfId="0" applyFont="1" applyFill="1" applyBorder="1" applyAlignment="1">
      <alignment vertical="center" wrapText="1"/>
    </xf>
    <xf numFmtId="0" fontId="113" fillId="4" borderId="10" xfId="0" applyFont="1" applyFill="1" applyBorder="1" applyAlignment="1">
      <alignment vertical="top" wrapText="1"/>
    </xf>
    <xf numFmtId="0" fontId="114" fillId="6" borderId="10" xfId="0" applyFont="1" applyFill="1" applyBorder="1" applyAlignment="1">
      <alignment vertical="top" wrapText="1"/>
    </xf>
    <xf numFmtId="0" fontId="114" fillId="4" borderId="10" xfId="0" applyFont="1" applyFill="1" applyBorder="1" applyAlignment="1">
      <alignment vertical="center" wrapText="1"/>
    </xf>
    <xf numFmtId="0" fontId="114" fillId="4" borderId="10" xfId="0" applyFont="1" applyFill="1" applyBorder="1" applyAlignment="1">
      <alignment vertical="top" wrapText="1"/>
    </xf>
    <xf numFmtId="0" fontId="113" fillId="3" borderId="10" xfId="0" applyFont="1" applyFill="1" applyBorder="1" applyAlignment="1">
      <alignment horizontal="center" vertical="center" wrapText="1"/>
    </xf>
    <xf numFmtId="0" fontId="114" fillId="3" borderId="10" xfId="0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00" fillId="33" borderId="10" xfId="0" applyFont="1" applyFill="1" applyBorder="1" applyAlignment="1">
      <alignment horizontal="center" vertical="center"/>
    </xf>
    <xf numFmtId="0" fontId="114" fillId="33" borderId="0" xfId="0" applyFont="1" applyFill="1" applyAlignment="1">
      <alignment horizontal="center"/>
    </xf>
    <xf numFmtId="0" fontId="115" fillId="33" borderId="0" xfId="0" applyFont="1" applyFill="1" applyAlignment="1">
      <alignment/>
    </xf>
    <xf numFmtId="173" fontId="115" fillId="33" borderId="0" xfId="0" applyNumberFormat="1" applyFont="1" applyFill="1" applyAlignment="1">
      <alignment/>
    </xf>
    <xf numFmtId="173" fontId="113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0" fillId="33" borderId="0" xfId="0" applyFill="1" applyAlignment="1">
      <alignment horizontal="right"/>
    </xf>
    <xf numFmtId="173" fontId="98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98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8" fillId="0" borderId="10" xfId="7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10" fillId="33" borderId="0" xfId="0" applyFont="1" applyFill="1" applyAlignment="1">
      <alignment/>
    </xf>
    <xf numFmtId="0" fontId="116" fillId="33" borderId="22" xfId="0" applyFont="1" applyFill="1" applyBorder="1" applyAlignment="1">
      <alignment/>
    </xf>
    <xf numFmtId="173" fontId="116" fillId="33" borderId="22" xfId="0" applyNumberFormat="1" applyFont="1" applyFill="1" applyBorder="1" applyAlignment="1">
      <alignment/>
    </xf>
    <xf numFmtId="173" fontId="116" fillId="33" borderId="23" xfId="0" applyNumberFormat="1" applyFont="1" applyFill="1" applyBorder="1" applyAlignment="1">
      <alignment/>
    </xf>
    <xf numFmtId="0" fontId="117" fillId="34" borderId="10" xfId="0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/>
    </xf>
    <xf numFmtId="0" fontId="118" fillId="33" borderId="0" xfId="0" applyFont="1" applyFill="1" applyAlignment="1">
      <alignment/>
    </xf>
    <xf numFmtId="0" fontId="119" fillId="33" borderId="0" xfId="0" applyFont="1" applyFill="1" applyAlignment="1">
      <alignment horizontal="center"/>
    </xf>
    <xf numFmtId="173" fontId="118" fillId="3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0" fillId="33" borderId="10" xfId="0" applyFont="1" applyFill="1" applyBorder="1" applyAlignment="1">
      <alignment/>
    </xf>
    <xf numFmtId="173" fontId="120" fillId="33" borderId="10" xfId="0" applyNumberFormat="1" applyFont="1" applyFill="1" applyBorder="1" applyAlignment="1">
      <alignment/>
    </xf>
    <xf numFmtId="173" fontId="117" fillId="33" borderId="10" xfId="0" applyNumberFormat="1" applyFont="1" applyFill="1" applyBorder="1" applyAlignment="1">
      <alignment/>
    </xf>
    <xf numFmtId="0" fontId="117" fillId="33" borderId="10" xfId="0" applyFont="1" applyFill="1" applyBorder="1" applyAlignment="1">
      <alignment/>
    </xf>
    <xf numFmtId="0" fontId="121" fillId="33" borderId="10" xfId="0" applyFont="1" applyFill="1" applyBorder="1" applyAlignment="1">
      <alignment/>
    </xf>
    <xf numFmtId="0" fontId="117" fillId="33" borderId="10" xfId="0" applyFont="1" applyFill="1" applyBorder="1" applyAlignment="1">
      <alignment horizontal="justify" vertical="center"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centerContinuous"/>
    </xf>
    <xf numFmtId="0" fontId="13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22" fillId="33" borderId="27" xfId="0" applyFont="1" applyFill="1" applyBorder="1" applyAlignment="1">
      <alignment/>
    </xf>
    <xf numFmtId="0" fontId="123" fillId="33" borderId="24" xfId="0" applyFont="1" applyFill="1" applyBorder="1" applyAlignment="1">
      <alignment/>
    </xf>
    <xf numFmtId="173" fontId="122" fillId="33" borderId="24" xfId="0" applyNumberFormat="1" applyFont="1" applyFill="1" applyBorder="1" applyAlignment="1">
      <alignment/>
    </xf>
    <xf numFmtId="0" fontId="122" fillId="33" borderId="24" xfId="0" applyFont="1" applyFill="1" applyBorder="1" applyAlignment="1">
      <alignment/>
    </xf>
    <xf numFmtId="10" fontId="12" fillId="33" borderId="25" xfId="79" applyNumberFormat="1" applyFont="1" applyFill="1" applyBorder="1" applyAlignment="1">
      <alignment horizontal="right"/>
    </xf>
    <xf numFmtId="0" fontId="124" fillId="33" borderId="28" xfId="0" applyFont="1" applyFill="1" applyBorder="1" applyAlignment="1">
      <alignment/>
    </xf>
    <xf numFmtId="0" fontId="124" fillId="33" borderId="10" xfId="0" applyFont="1" applyFill="1" applyBorder="1" applyAlignment="1">
      <alignment/>
    </xf>
    <xf numFmtId="173" fontId="124" fillId="33" borderId="10" xfId="0" applyNumberFormat="1" applyFont="1" applyFill="1" applyBorder="1" applyAlignment="1">
      <alignment/>
    </xf>
    <xf numFmtId="10" fontId="14" fillId="33" borderId="10" xfId="79" applyNumberFormat="1" applyFont="1" applyFill="1" applyBorder="1" applyAlignment="1">
      <alignment horizontal="right"/>
    </xf>
    <xf numFmtId="10" fontId="14" fillId="33" borderId="29" xfId="79" applyNumberFormat="1" applyFont="1" applyFill="1" applyBorder="1" applyAlignment="1">
      <alignment horizontal="right"/>
    </xf>
    <xf numFmtId="0" fontId="124" fillId="33" borderId="10" xfId="0" applyFont="1" applyFill="1" applyBorder="1" applyAlignment="1">
      <alignment wrapText="1"/>
    </xf>
    <xf numFmtId="0" fontId="122" fillId="33" borderId="28" xfId="0" applyFont="1" applyFill="1" applyBorder="1" applyAlignment="1">
      <alignment/>
    </xf>
    <xf numFmtId="0" fontId="123" fillId="33" borderId="10" xfId="0" applyFont="1" applyFill="1" applyBorder="1" applyAlignment="1">
      <alignment horizontal="justify" vertical="center"/>
    </xf>
    <xf numFmtId="173" fontId="122" fillId="33" borderId="10" xfId="0" applyNumberFormat="1" applyFont="1" applyFill="1" applyBorder="1" applyAlignment="1">
      <alignment/>
    </xf>
    <xf numFmtId="0" fontId="122" fillId="33" borderId="10" xfId="0" applyFont="1" applyFill="1" applyBorder="1" applyAlignment="1">
      <alignment/>
    </xf>
    <xf numFmtId="10" fontId="12" fillId="33" borderId="29" xfId="79" applyNumberFormat="1" applyFont="1" applyFill="1" applyBorder="1" applyAlignment="1">
      <alignment horizontal="right"/>
    </xf>
    <xf numFmtId="0" fontId="123" fillId="33" borderId="10" xfId="0" applyFont="1" applyFill="1" applyBorder="1" applyAlignment="1">
      <alignment/>
    </xf>
    <xf numFmtId="0" fontId="122" fillId="33" borderId="10" xfId="0" applyFont="1" applyFill="1" applyBorder="1" applyAlignment="1">
      <alignment horizontal="justify" vertical="center"/>
    </xf>
    <xf numFmtId="173" fontId="122" fillId="33" borderId="30" xfId="0" applyNumberFormat="1" applyFont="1" applyFill="1" applyBorder="1" applyAlignment="1">
      <alignment/>
    </xf>
    <xf numFmtId="0" fontId="122" fillId="33" borderId="30" xfId="0" applyFont="1" applyFill="1" applyBorder="1" applyAlignment="1">
      <alignment/>
    </xf>
    <xf numFmtId="10" fontId="12" fillId="33" borderId="31" xfId="79" applyNumberFormat="1" applyFont="1" applyFill="1" applyBorder="1" applyAlignment="1">
      <alignment horizontal="right"/>
    </xf>
    <xf numFmtId="0" fontId="125" fillId="33" borderId="0" xfId="0" applyFont="1" applyFill="1" applyAlignment="1">
      <alignment/>
    </xf>
    <xf numFmtId="44" fontId="125" fillId="33" borderId="0" xfId="63" applyFont="1" applyFill="1" applyAlignment="1">
      <alignment/>
    </xf>
    <xf numFmtId="0" fontId="116" fillId="0" borderId="0" xfId="0" applyFont="1" applyFill="1" applyAlignment="1">
      <alignment/>
    </xf>
    <xf numFmtId="0" fontId="117" fillId="0" borderId="10" xfId="0" applyFont="1" applyFill="1" applyBorder="1" applyAlignment="1">
      <alignment horizontal="center"/>
    </xf>
    <xf numFmtId="173" fontId="117" fillId="0" borderId="10" xfId="0" applyNumberFormat="1" applyFont="1" applyFill="1" applyBorder="1" applyAlignment="1">
      <alignment/>
    </xf>
    <xf numFmtId="0" fontId="116" fillId="0" borderId="10" xfId="0" applyFont="1" applyFill="1" applyBorder="1" applyAlignment="1">
      <alignment/>
    </xf>
    <xf numFmtId="44" fontId="116" fillId="33" borderId="10" xfId="63" applyFont="1" applyFill="1" applyBorder="1" applyAlignment="1">
      <alignment/>
    </xf>
    <xf numFmtId="0" fontId="120" fillId="0" borderId="17" xfId="0" applyFont="1" applyFill="1" applyBorder="1" applyAlignment="1">
      <alignment horizontal="left"/>
    </xf>
    <xf numFmtId="0" fontId="116" fillId="0" borderId="15" xfId="0" applyFont="1" applyFill="1" applyBorder="1" applyAlignment="1">
      <alignment horizontal="left"/>
    </xf>
    <xf numFmtId="173" fontId="116" fillId="33" borderId="10" xfId="0" applyNumberFormat="1" applyFont="1" applyFill="1" applyBorder="1" applyAlignment="1">
      <alignment/>
    </xf>
    <xf numFmtId="173" fontId="126" fillId="0" borderId="10" xfId="0" applyNumberFormat="1" applyFont="1" applyFill="1" applyBorder="1" applyAlignment="1">
      <alignment/>
    </xf>
    <xf numFmtId="173" fontId="116" fillId="0" borderId="10" xfId="0" applyNumberFormat="1" applyFont="1" applyFill="1" applyBorder="1" applyAlignment="1">
      <alignment/>
    </xf>
    <xf numFmtId="44" fontId="116" fillId="33" borderId="11" xfId="63" applyFont="1" applyFill="1" applyBorder="1" applyAlignment="1">
      <alignment/>
    </xf>
    <xf numFmtId="10" fontId="117" fillId="0" borderId="10" xfId="0" applyNumberFormat="1" applyFont="1" applyFill="1" applyBorder="1" applyAlignment="1">
      <alignment horizontal="center"/>
    </xf>
    <xf numFmtId="0" fontId="111" fillId="33" borderId="10" xfId="0" applyFont="1" applyFill="1" applyBorder="1" applyAlignment="1">
      <alignment/>
    </xf>
    <xf numFmtId="8" fontId="116" fillId="0" borderId="10" xfId="0" applyNumberFormat="1" applyFont="1" applyBorder="1" applyAlignment="1">
      <alignment horizontal="center"/>
    </xf>
    <xf numFmtId="14" fontId="116" fillId="0" borderId="10" xfId="73" applyNumberFormat="1" applyFont="1" applyFill="1" applyBorder="1" applyAlignment="1">
      <alignment horizontal="center"/>
      <protection/>
    </xf>
    <xf numFmtId="173" fontId="120" fillId="0" borderId="10" xfId="71" applyNumberFormat="1" applyFont="1" applyFill="1" applyBorder="1" applyAlignment="1">
      <alignment horizontal="center" vertical="center" wrapText="1"/>
      <protection/>
    </xf>
    <xf numFmtId="173" fontId="118" fillId="0" borderId="10" xfId="71" applyNumberFormat="1" applyFont="1" applyFill="1" applyBorder="1" applyAlignment="1">
      <alignment horizontal="center" vertical="center" wrapText="1"/>
      <protection/>
    </xf>
    <xf numFmtId="8" fontId="116" fillId="33" borderId="10" xfId="0" applyNumberFormat="1" applyFont="1" applyFill="1" applyBorder="1" applyAlignment="1">
      <alignment/>
    </xf>
    <xf numFmtId="173" fontId="118" fillId="33" borderId="10" xfId="72" applyNumberFormat="1" applyFont="1" applyFill="1" applyBorder="1" applyAlignment="1">
      <alignment horizontal="center" vertical="center" wrapText="1"/>
      <protection/>
    </xf>
    <xf numFmtId="173" fontId="11" fillId="0" borderId="10" xfId="71" applyNumberFormat="1" applyFont="1" applyFill="1" applyBorder="1">
      <alignment/>
      <protection/>
    </xf>
    <xf numFmtId="8" fontId="116" fillId="0" borderId="10" xfId="0" applyNumberFormat="1" applyFont="1" applyFill="1" applyBorder="1" applyAlignment="1">
      <alignment horizontal="center" vertical="center"/>
    </xf>
    <xf numFmtId="8" fontId="116" fillId="0" borderId="10" xfId="0" applyNumberFormat="1" applyFont="1" applyFill="1" applyBorder="1" applyAlignment="1">
      <alignment horizontal="center"/>
    </xf>
    <xf numFmtId="8" fontId="116" fillId="0" borderId="0" xfId="0" applyNumberFormat="1" applyFont="1" applyAlignment="1">
      <alignment horizontal="center"/>
    </xf>
    <xf numFmtId="8" fontId="116" fillId="33" borderId="10" xfId="0" applyNumberFormat="1" applyFont="1" applyFill="1" applyBorder="1" applyAlignment="1">
      <alignment horizontal="center"/>
    </xf>
    <xf numFmtId="8" fontId="116" fillId="33" borderId="0" xfId="0" applyNumberFormat="1" applyFont="1" applyFill="1" applyAlignment="1">
      <alignment horizontal="right"/>
    </xf>
    <xf numFmtId="8" fontId="116" fillId="33" borderId="10" xfId="0" applyNumberFormat="1" applyFont="1" applyFill="1" applyBorder="1" applyAlignment="1">
      <alignment horizontal="right"/>
    </xf>
    <xf numFmtId="0" fontId="15" fillId="0" borderId="10" xfId="56" applyNumberFormat="1" applyFont="1" applyFill="1" applyBorder="1" applyAlignment="1">
      <alignment/>
      <protection/>
    </xf>
    <xf numFmtId="0" fontId="10" fillId="34" borderId="10" xfId="0" applyFont="1" applyFill="1" applyBorder="1" applyAlignment="1">
      <alignment horizontal="center" vertical="center"/>
    </xf>
    <xf numFmtId="0" fontId="117" fillId="33" borderId="10" xfId="0" applyFont="1" applyFill="1" applyBorder="1" applyAlignment="1">
      <alignment horizontal="center"/>
    </xf>
    <xf numFmtId="0" fontId="120" fillId="33" borderId="10" xfId="0" applyFont="1" applyFill="1" applyBorder="1" applyAlignment="1">
      <alignment horizontal="justify" vertical="center"/>
    </xf>
    <xf numFmtId="0" fontId="126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/>
    </xf>
    <xf numFmtId="0" fontId="126" fillId="33" borderId="10" xfId="0" applyFont="1" applyFill="1" applyBorder="1" applyAlignment="1">
      <alignment/>
    </xf>
    <xf numFmtId="0" fontId="127" fillId="33" borderId="10" xfId="0" applyFont="1" applyFill="1" applyBorder="1" applyAlignment="1">
      <alignment horizontal="center"/>
    </xf>
    <xf numFmtId="0" fontId="128" fillId="33" borderId="10" xfId="0" applyFont="1" applyFill="1" applyBorder="1" applyAlignment="1">
      <alignment/>
    </xf>
    <xf numFmtId="173" fontId="129" fillId="33" borderId="10" xfId="0" applyNumberFormat="1" applyFont="1" applyFill="1" applyBorder="1" applyAlignment="1">
      <alignment/>
    </xf>
    <xf numFmtId="173" fontId="127" fillId="33" borderId="10" xfId="0" applyNumberFormat="1" applyFont="1" applyFill="1" applyBorder="1" applyAlignment="1">
      <alignment/>
    </xf>
    <xf numFmtId="0" fontId="128" fillId="33" borderId="10" xfId="0" applyFont="1" applyFill="1" applyBorder="1" applyAlignment="1">
      <alignment horizontal="justify" vertical="center"/>
    </xf>
    <xf numFmtId="173" fontId="127" fillId="0" borderId="10" xfId="0" applyNumberFormat="1" applyFont="1" applyFill="1" applyBorder="1" applyAlignment="1">
      <alignment/>
    </xf>
    <xf numFmtId="0" fontId="129" fillId="33" borderId="10" xfId="0" applyFont="1" applyFill="1" applyBorder="1" applyAlignment="1">
      <alignment horizontal="justify" vertical="center"/>
    </xf>
    <xf numFmtId="173" fontId="129" fillId="0" borderId="10" xfId="0" applyNumberFormat="1" applyFont="1" applyFill="1" applyBorder="1" applyAlignment="1">
      <alignment/>
    </xf>
    <xf numFmtId="173" fontId="16" fillId="33" borderId="10" xfId="0" applyNumberFormat="1" applyFont="1" applyFill="1" applyBorder="1" applyAlignment="1" applyProtection="1">
      <alignment horizontal="right" vertical="top" wrapText="1"/>
      <protection/>
    </xf>
    <xf numFmtId="0" fontId="127" fillId="33" borderId="10" xfId="0" applyFont="1" applyFill="1" applyBorder="1" applyAlignment="1">
      <alignment horizontal="justify" vertical="center"/>
    </xf>
    <xf numFmtId="0" fontId="129" fillId="33" borderId="0" xfId="0" applyFont="1" applyFill="1" applyAlignment="1">
      <alignment/>
    </xf>
    <xf numFmtId="0" fontId="129" fillId="33" borderId="10" xfId="0" applyFont="1" applyFill="1" applyBorder="1" applyAlignment="1">
      <alignment horizontal="left"/>
    </xf>
    <xf numFmtId="0" fontId="129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justify" vertical="center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27" fillId="33" borderId="17" xfId="0" applyFont="1" applyFill="1" applyBorder="1" applyAlignment="1">
      <alignment horizontal="center" vertical="center"/>
    </xf>
    <xf numFmtId="0" fontId="127" fillId="33" borderId="32" xfId="0" applyFont="1" applyFill="1" applyBorder="1" applyAlignment="1">
      <alignment horizontal="center" vertical="center"/>
    </xf>
    <xf numFmtId="173" fontId="127" fillId="33" borderId="32" xfId="0" applyNumberFormat="1" applyFont="1" applyFill="1" applyBorder="1" applyAlignment="1">
      <alignment horizontal="center" vertical="center"/>
    </xf>
    <xf numFmtId="173" fontId="127" fillId="33" borderId="15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>
      <alignment horizontal="center" vertical="center"/>
    </xf>
    <xf numFmtId="0" fontId="130" fillId="33" borderId="0" xfId="0" applyFont="1" applyFill="1" applyAlignment="1">
      <alignment/>
    </xf>
    <xf numFmtId="0" fontId="131" fillId="33" borderId="11" xfId="0" applyFont="1" applyFill="1" applyBorder="1" applyAlignment="1">
      <alignment/>
    </xf>
    <xf numFmtId="0" fontId="130" fillId="33" borderId="11" xfId="0" applyFont="1" applyFill="1" applyBorder="1" applyAlignment="1">
      <alignment/>
    </xf>
    <xf numFmtId="0" fontId="131" fillId="33" borderId="11" xfId="0" applyFont="1" applyFill="1" applyBorder="1" applyAlignment="1">
      <alignment horizontal="justify" vertical="center"/>
    </xf>
    <xf numFmtId="0" fontId="130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justify" vertical="center"/>
    </xf>
    <xf numFmtId="0" fontId="132" fillId="33" borderId="33" xfId="0" applyFont="1" applyFill="1" applyBorder="1" applyAlignment="1">
      <alignment horizontal="center"/>
    </xf>
    <xf numFmtId="0" fontId="133" fillId="33" borderId="0" xfId="0" applyFont="1" applyFill="1" applyAlignment="1">
      <alignment/>
    </xf>
    <xf numFmtId="173" fontId="130" fillId="33" borderId="11" xfId="0" applyNumberFormat="1" applyFont="1" applyFill="1" applyBorder="1" applyAlignment="1">
      <alignment/>
    </xf>
    <xf numFmtId="173" fontId="132" fillId="33" borderId="11" xfId="0" applyNumberFormat="1" applyFont="1" applyFill="1" applyBorder="1" applyAlignment="1">
      <alignment/>
    </xf>
    <xf numFmtId="173" fontId="132" fillId="33" borderId="12" xfId="0" applyNumberFormat="1" applyFont="1" applyFill="1" applyBorder="1" applyAlignment="1">
      <alignment/>
    </xf>
    <xf numFmtId="173" fontId="133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9" fillId="33" borderId="0" xfId="0" applyFont="1" applyFill="1" applyAlignment="1">
      <alignment horizontal="left"/>
    </xf>
    <xf numFmtId="0" fontId="111" fillId="33" borderId="0" xfId="0" applyFont="1" applyFill="1" applyAlignment="1">
      <alignment/>
    </xf>
    <xf numFmtId="0" fontId="110" fillId="33" borderId="12" xfId="0" applyFont="1" applyFill="1" applyBorder="1" applyAlignment="1">
      <alignment horizontal="center" vertical="center"/>
    </xf>
    <xf numFmtId="0" fontId="111" fillId="33" borderId="34" xfId="0" applyFont="1" applyFill="1" applyBorder="1" applyAlignment="1">
      <alignment/>
    </xf>
    <xf numFmtId="0" fontId="111" fillId="33" borderId="35" xfId="0" applyFont="1" applyFill="1" applyBorder="1" applyAlignment="1">
      <alignment/>
    </xf>
    <xf numFmtId="0" fontId="111" fillId="33" borderId="36" xfId="0" applyFont="1" applyFill="1" applyBorder="1" applyAlignment="1">
      <alignment/>
    </xf>
    <xf numFmtId="173" fontId="111" fillId="33" borderId="36" xfId="0" applyNumberFormat="1" applyFont="1" applyFill="1" applyBorder="1" applyAlignment="1">
      <alignment/>
    </xf>
    <xf numFmtId="0" fontId="110" fillId="33" borderId="34" xfId="0" applyFont="1" applyFill="1" applyBorder="1" applyAlignment="1">
      <alignment horizontal="center"/>
    </xf>
    <xf numFmtId="0" fontId="134" fillId="33" borderId="11" xfId="0" applyFont="1" applyFill="1" applyBorder="1" applyAlignment="1">
      <alignment/>
    </xf>
    <xf numFmtId="0" fontId="134" fillId="33" borderId="36" xfId="0" applyFont="1" applyFill="1" applyBorder="1" applyAlignment="1">
      <alignment/>
    </xf>
    <xf numFmtId="173" fontId="110" fillId="33" borderId="36" xfId="0" applyNumberFormat="1" applyFont="1" applyFill="1" applyBorder="1" applyAlignment="1">
      <alignment/>
    </xf>
    <xf numFmtId="0" fontId="111" fillId="33" borderId="11" xfId="0" applyFont="1" applyFill="1" applyBorder="1" applyAlignment="1">
      <alignment/>
    </xf>
    <xf numFmtId="0" fontId="134" fillId="33" borderId="11" xfId="0" applyFont="1" applyFill="1" applyBorder="1" applyAlignment="1">
      <alignment horizontal="justify" vertical="center"/>
    </xf>
    <xf numFmtId="0" fontId="134" fillId="33" borderId="36" xfId="0" applyFont="1" applyFill="1" applyBorder="1" applyAlignment="1">
      <alignment horizontal="justify" vertical="center"/>
    </xf>
    <xf numFmtId="0" fontId="111" fillId="33" borderId="11" xfId="0" applyFont="1" applyFill="1" applyBorder="1" applyAlignment="1">
      <alignment horizontal="justify" vertical="center"/>
    </xf>
    <xf numFmtId="0" fontId="111" fillId="33" borderId="36" xfId="0" applyFont="1" applyFill="1" applyBorder="1" applyAlignment="1">
      <alignment horizontal="justify" vertical="center"/>
    </xf>
    <xf numFmtId="0" fontId="18" fillId="33" borderId="11" xfId="0" applyFont="1" applyFill="1" applyBorder="1" applyAlignment="1">
      <alignment horizontal="justify" vertical="center"/>
    </xf>
    <xf numFmtId="0" fontId="18" fillId="33" borderId="36" xfId="0" applyFont="1" applyFill="1" applyBorder="1" applyAlignment="1">
      <alignment horizontal="justify" vertical="center"/>
    </xf>
    <xf numFmtId="0" fontId="135" fillId="0" borderId="11" xfId="0" applyFont="1" applyBorder="1" applyAlignment="1">
      <alignment/>
    </xf>
    <xf numFmtId="0" fontId="135" fillId="0" borderId="36" xfId="0" applyFont="1" applyBorder="1" applyAlignment="1">
      <alignment/>
    </xf>
    <xf numFmtId="173" fontId="111" fillId="33" borderId="0" xfId="0" applyNumberFormat="1" applyFont="1" applyFill="1" applyAlignment="1">
      <alignment/>
    </xf>
    <xf numFmtId="0" fontId="111" fillId="33" borderId="37" xfId="0" applyFont="1" applyFill="1" applyBorder="1" applyAlignment="1">
      <alignment/>
    </xf>
    <xf numFmtId="0" fontId="110" fillId="33" borderId="33" xfId="0" applyFont="1" applyFill="1" applyBorder="1" applyAlignment="1">
      <alignment horizontal="center"/>
    </xf>
    <xf numFmtId="173" fontId="111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10" fillId="34" borderId="12" xfId="0" applyFont="1" applyFill="1" applyBorder="1" applyAlignment="1">
      <alignment horizontal="center" vertical="center"/>
    </xf>
    <xf numFmtId="173" fontId="111" fillId="33" borderId="11" xfId="0" applyNumberFormat="1" applyFont="1" applyFill="1" applyBorder="1" applyAlignment="1">
      <alignment/>
    </xf>
    <xf numFmtId="173" fontId="110" fillId="33" borderId="11" xfId="0" applyNumberFormat="1" applyFont="1" applyFill="1" applyBorder="1" applyAlignment="1">
      <alignment/>
    </xf>
    <xf numFmtId="173" fontId="110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wrapText="1"/>
    </xf>
    <xf numFmtId="173" fontId="0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35" fillId="0" borderId="0" xfId="0" applyFont="1" applyAlignment="1">
      <alignment/>
    </xf>
    <xf numFmtId="0" fontId="110" fillId="33" borderId="38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111" fillId="33" borderId="0" xfId="0" applyFont="1" applyFill="1" applyBorder="1" applyAlignment="1">
      <alignment horizontal="justify" vertical="center"/>
    </xf>
    <xf numFmtId="0" fontId="134" fillId="33" borderId="0" xfId="0" applyFont="1" applyFill="1" applyBorder="1" applyAlignment="1">
      <alignment horizontal="justify" vertical="center"/>
    </xf>
    <xf numFmtId="0" fontId="110" fillId="33" borderId="0" xfId="0" applyFont="1" applyFill="1" applyBorder="1" applyAlignment="1">
      <alignment horizontal="center"/>
    </xf>
    <xf numFmtId="173" fontId="110" fillId="33" borderId="0" xfId="0" applyNumberFormat="1" applyFont="1" applyFill="1" applyBorder="1" applyAlignment="1">
      <alignment/>
    </xf>
    <xf numFmtId="0" fontId="111" fillId="33" borderId="39" xfId="0" applyFont="1" applyFill="1" applyBorder="1" applyAlignment="1">
      <alignment horizontal="justify" vertical="center"/>
    </xf>
    <xf numFmtId="0" fontId="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Continuous"/>
    </xf>
    <xf numFmtId="0" fontId="9" fillId="33" borderId="4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10" fillId="33" borderId="43" xfId="0" applyFont="1" applyFill="1" applyBorder="1" applyAlignment="1">
      <alignment horizontal="center"/>
    </xf>
    <xf numFmtId="0" fontId="110" fillId="33" borderId="33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132" fillId="33" borderId="43" xfId="0" applyFont="1" applyFill="1" applyBorder="1" applyAlignment="1">
      <alignment horizontal="center"/>
    </xf>
    <xf numFmtId="0" fontId="132" fillId="33" borderId="33" xfId="0" applyFont="1" applyFill="1" applyBorder="1" applyAlignment="1">
      <alignment horizontal="center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22" fillId="33" borderId="43" xfId="0" applyFont="1" applyFill="1" applyBorder="1" applyAlignment="1">
      <alignment horizontal="center"/>
    </xf>
    <xf numFmtId="0" fontId="122" fillId="33" borderId="45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left"/>
    </xf>
    <xf numFmtId="0" fontId="120" fillId="0" borderId="17" xfId="0" applyFont="1" applyFill="1" applyBorder="1" applyAlignment="1">
      <alignment horizontal="left"/>
    </xf>
    <xf numFmtId="0" fontId="116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17" fillId="0" borderId="17" xfId="0" applyFont="1" applyFill="1" applyBorder="1" applyAlignment="1">
      <alignment horizontal="center"/>
    </xf>
    <xf numFmtId="0" fontId="117" fillId="0" borderId="15" xfId="0" applyFont="1" applyFill="1" applyBorder="1" applyAlignment="1">
      <alignment horizontal="center"/>
    </xf>
    <xf numFmtId="0" fontId="120" fillId="0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73" fontId="5" fillId="35" borderId="10" xfId="7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5" fillId="35" borderId="10" xfId="71" applyFont="1" applyFill="1" applyBorder="1" applyAlignment="1">
      <alignment horizontal="center" vertical="center"/>
      <protection/>
    </xf>
    <xf numFmtId="0" fontId="111" fillId="33" borderId="17" xfId="0" applyFont="1" applyFill="1" applyBorder="1" applyAlignment="1">
      <alignment horizontal="center"/>
    </xf>
    <xf numFmtId="0" fontId="111" fillId="33" borderId="15" xfId="0" applyFont="1" applyFill="1" applyBorder="1" applyAlignment="1">
      <alignment horizontal="center"/>
    </xf>
    <xf numFmtId="44" fontId="111" fillId="33" borderId="17" xfId="63" applyFont="1" applyFill="1" applyBorder="1" applyAlignment="1">
      <alignment horizontal="center"/>
    </xf>
    <xf numFmtId="44" fontId="111" fillId="33" borderId="15" xfId="63" applyFont="1" applyFill="1" applyBorder="1" applyAlignment="1">
      <alignment horizontal="center"/>
    </xf>
    <xf numFmtId="173" fontId="5" fillId="35" borderId="14" xfId="71" applyNumberFormat="1" applyFont="1" applyFill="1" applyBorder="1" applyAlignment="1">
      <alignment horizontal="center" vertical="center" wrapText="1"/>
      <protection/>
    </xf>
    <xf numFmtId="173" fontId="5" fillId="35" borderId="13" xfId="71" applyNumberFormat="1" applyFont="1" applyFill="1" applyBorder="1" applyAlignment="1">
      <alignment horizontal="center" vertical="center" wrapText="1"/>
      <protection/>
    </xf>
    <xf numFmtId="0" fontId="18" fillId="33" borderId="17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173" fontId="136" fillId="35" borderId="10" xfId="71" applyNumberFormat="1" applyFont="1" applyFill="1" applyBorder="1" applyAlignment="1">
      <alignment horizontal="center" vertical="center"/>
      <protection/>
    </xf>
    <xf numFmtId="173" fontId="136" fillId="35" borderId="14" xfId="71" applyNumberFormat="1" applyFont="1" applyFill="1" applyBorder="1" applyAlignment="1">
      <alignment horizontal="center" vertical="center" wrapText="1"/>
      <protection/>
    </xf>
    <xf numFmtId="173" fontId="136" fillId="35" borderId="13" xfId="71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vertical="center" wrapText="1"/>
    </xf>
    <xf numFmtId="0" fontId="114" fillId="7" borderId="10" xfId="0" applyFont="1" applyFill="1" applyBorder="1" applyAlignment="1">
      <alignment horizontal="left" vertical="top" wrapText="1"/>
    </xf>
    <xf numFmtId="0" fontId="114" fillId="3" borderId="10" xfId="0" applyFont="1" applyFill="1" applyBorder="1" applyAlignment="1">
      <alignment horizontal="center" vertical="center" wrapText="1"/>
    </xf>
    <xf numFmtId="0" fontId="114" fillId="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37" fillId="0" borderId="17" xfId="0" applyFont="1" applyBorder="1" applyAlignment="1">
      <alignment horizontal="left" vertical="center" wrapText="1"/>
    </xf>
    <xf numFmtId="0" fontId="137" fillId="0" borderId="32" xfId="0" applyFont="1" applyBorder="1" applyAlignment="1">
      <alignment horizontal="left" vertical="center" wrapText="1"/>
    </xf>
    <xf numFmtId="0" fontId="137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4" fillId="38" borderId="43" xfId="0" applyFont="1" applyFill="1" applyBorder="1" applyAlignment="1">
      <alignment horizontal="center"/>
    </xf>
    <xf numFmtId="0" fontId="114" fillId="38" borderId="50" xfId="0" applyFont="1" applyFill="1" applyBorder="1" applyAlignment="1">
      <alignment horizontal="center"/>
    </xf>
    <xf numFmtId="0" fontId="114" fillId="38" borderId="33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 vertical="center"/>
    </xf>
    <xf numFmtId="8" fontId="100" fillId="0" borderId="10" xfId="53" applyNumberFormat="1" applyFont="1" applyBorder="1" applyAlignment="1">
      <alignment horizontal="center" vertical="center"/>
    </xf>
    <xf numFmtId="8" fontId="100" fillId="0" borderId="17" xfId="0" applyNumberFormat="1" applyFont="1" applyBorder="1" applyAlignment="1">
      <alignment horizontal="center" vertical="center"/>
    </xf>
    <xf numFmtId="8" fontId="100" fillId="0" borderId="32" xfId="0" applyNumberFormat="1" applyFont="1" applyBorder="1" applyAlignment="1">
      <alignment horizontal="center" vertical="center"/>
    </xf>
    <xf numFmtId="8" fontId="100" fillId="0" borderId="15" xfId="0" applyNumberFormat="1" applyFont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[0] 2" xfId="55"/>
    <cellStyle name="Millares [0] 2 2" xfId="56"/>
    <cellStyle name="Millares [0] 3" xfId="57"/>
    <cellStyle name="Millares [0] 3 2" xfId="58"/>
    <cellStyle name="Millares 11" xfId="59"/>
    <cellStyle name="Millares 13" xfId="60"/>
    <cellStyle name="Millares 2" xfId="61"/>
    <cellStyle name="Millares 3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Neutral" xfId="69"/>
    <cellStyle name="Normal 15" xfId="70"/>
    <cellStyle name="Normal 2" xfId="71"/>
    <cellStyle name="Normal 2 2" xfId="72"/>
    <cellStyle name="Normal 3" xfId="73"/>
    <cellStyle name="Normal 3 2" xfId="74"/>
    <cellStyle name="Normal 3 3" xfId="75"/>
    <cellStyle name="Normal 4" xfId="76"/>
    <cellStyle name="Nota" xfId="77"/>
    <cellStyle name="Porcentaje 2" xfId="78"/>
    <cellStyle name="Percent" xfId="79"/>
    <cellStyle name="Porcentual 2" xfId="80"/>
    <cellStyle name="Porcentual 4" xfId="81"/>
    <cellStyle name="Salida" xfId="82"/>
    <cellStyle name="Título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1247775</xdr:colOff>
      <xdr:row>0</xdr:row>
      <xdr:rowOff>123825</xdr:rowOff>
    </xdr:from>
    <xdr:to>
      <xdr:col>4</xdr:col>
      <xdr:colOff>904875</xdr:colOff>
      <xdr:row>3</xdr:row>
      <xdr:rowOff>28575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23825"/>
          <a:ext cx="1343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590550</xdr:colOff>
      <xdr:row>2</xdr:row>
      <xdr:rowOff>123825</xdr:rowOff>
    </xdr:to>
    <xdr:pic>
      <xdr:nvPicPr>
        <xdr:cNvPr id="2" name="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161925" y="0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2266950</xdr:colOff>
      <xdr:row>2</xdr:row>
      <xdr:rowOff>28575</xdr:rowOff>
    </xdr:from>
    <xdr:to>
      <xdr:col>1</xdr:col>
      <xdr:colOff>2914650</xdr:colOff>
      <xdr:row>4</xdr:row>
      <xdr:rowOff>180975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905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152400</xdr:rowOff>
    </xdr:from>
    <xdr:to>
      <xdr:col>0</xdr:col>
      <xdr:colOff>1238250</xdr:colOff>
      <xdr:row>4</xdr:row>
      <xdr:rowOff>104775</xdr:rowOff>
    </xdr:to>
    <xdr:pic>
      <xdr:nvPicPr>
        <xdr:cNvPr id="2" name="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32385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66675</xdr:rowOff>
    </xdr:from>
    <xdr:to>
      <xdr:col>3</xdr:col>
      <xdr:colOff>1123950</xdr:colOff>
      <xdr:row>2</xdr:row>
      <xdr:rowOff>180975</xdr:rowOff>
    </xdr:to>
    <xdr:pic>
      <xdr:nvPicPr>
        <xdr:cNvPr id="1" name="3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390525</xdr:colOff>
      <xdr:row>2</xdr:row>
      <xdr:rowOff>161925</xdr:rowOff>
    </xdr:to>
    <xdr:pic>
      <xdr:nvPicPr>
        <xdr:cNvPr id="2" name="4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9525" y="28575"/>
          <a:ext cx="1181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41</xdr:row>
      <xdr:rowOff>76200</xdr:rowOff>
    </xdr:from>
    <xdr:to>
      <xdr:col>3</xdr:col>
      <xdr:colOff>1133475</xdr:colOff>
      <xdr:row>43</xdr:row>
      <xdr:rowOff>28575</xdr:rowOff>
    </xdr:to>
    <xdr:pic>
      <xdr:nvPicPr>
        <xdr:cNvPr id="3" name="5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315200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66675</xdr:rowOff>
    </xdr:from>
    <xdr:to>
      <xdr:col>1</xdr:col>
      <xdr:colOff>304800</xdr:colOff>
      <xdr:row>43</xdr:row>
      <xdr:rowOff>76200</xdr:rowOff>
    </xdr:to>
    <xdr:pic>
      <xdr:nvPicPr>
        <xdr:cNvPr id="4" name="6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7305675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79</xdr:row>
      <xdr:rowOff>66675</xdr:rowOff>
    </xdr:from>
    <xdr:to>
      <xdr:col>3</xdr:col>
      <xdr:colOff>1133475</xdr:colOff>
      <xdr:row>82</xdr:row>
      <xdr:rowOff>76200</xdr:rowOff>
    </xdr:to>
    <xdr:pic>
      <xdr:nvPicPr>
        <xdr:cNvPr id="5" name="7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4506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47625</xdr:rowOff>
    </xdr:from>
    <xdr:to>
      <xdr:col>1</xdr:col>
      <xdr:colOff>381000</xdr:colOff>
      <xdr:row>82</xdr:row>
      <xdr:rowOff>66675</xdr:rowOff>
    </xdr:to>
    <xdr:pic>
      <xdr:nvPicPr>
        <xdr:cNvPr id="6" name="8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14487525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138</xdr:row>
      <xdr:rowOff>104775</xdr:rowOff>
    </xdr:from>
    <xdr:to>
      <xdr:col>3</xdr:col>
      <xdr:colOff>1133475</xdr:colOff>
      <xdr:row>142</xdr:row>
      <xdr:rowOff>0</xdr:rowOff>
    </xdr:to>
    <xdr:pic>
      <xdr:nvPicPr>
        <xdr:cNvPr id="7" name="9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0696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85725</xdr:rowOff>
    </xdr:from>
    <xdr:to>
      <xdr:col>1</xdr:col>
      <xdr:colOff>381000</xdr:colOff>
      <xdr:row>141</xdr:row>
      <xdr:rowOff>0</xdr:rowOff>
    </xdr:to>
    <xdr:pic>
      <xdr:nvPicPr>
        <xdr:cNvPr id="8" name="10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24050625"/>
          <a:ext cx="1181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157</xdr:row>
      <xdr:rowOff>95250</xdr:rowOff>
    </xdr:from>
    <xdr:to>
      <xdr:col>3</xdr:col>
      <xdr:colOff>1133475</xdr:colOff>
      <xdr:row>160</xdr:row>
      <xdr:rowOff>0</xdr:rowOff>
    </xdr:to>
    <xdr:pic>
      <xdr:nvPicPr>
        <xdr:cNvPr id="9" name="1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746057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76200</xdr:rowOff>
    </xdr:from>
    <xdr:to>
      <xdr:col>1</xdr:col>
      <xdr:colOff>381000</xdr:colOff>
      <xdr:row>159</xdr:row>
      <xdr:rowOff>190500</xdr:rowOff>
    </xdr:to>
    <xdr:pic>
      <xdr:nvPicPr>
        <xdr:cNvPr id="10" name="1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27441525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193</xdr:row>
      <xdr:rowOff>76200</xdr:rowOff>
    </xdr:from>
    <xdr:to>
      <xdr:col>3</xdr:col>
      <xdr:colOff>1133475</xdr:colOff>
      <xdr:row>195</xdr:row>
      <xdr:rowOff>190500</xdr:rowOff>
    </xdr:to>
    <xdr:pic>
      <xdr:nvPicPr>
        <xdr:cNvPr id="11" name="13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390900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66675</xdr:rowOff>
    </xdr:from>
    <xdr:to>
      <xdr:col>1</xdr:col>
      <xdr:colOff>381000</xdr:colOff>
      <xdr:row>195</xdr:row>
      <xdr:rowOff>180975</xdr:rowOff>
    </xdr:to>
    <xdr:pic>
      <xdr:nvPicPr>
        <xdr:cNvPr id="12" name="14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33899475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225</xdr:row>
      <xdr:rowOff>19050</xdr:rowOff>
    </xdr:from>
    <xdr:to>
      <xdr:col>3</xdr:col>
      <xdr:colOff>1133475</xdr:colOff>
      <xdr:row>227</xdr:row>
      <xdr:rowOff>133350</xdr:rowOff>
    </xdr:to>
    <xdr:pic>
      <xdr:nvPicPr>
        <xdr:cNvPr id="13" name="15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94430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1</xdr:col>
      <xdr:colOff>381000</xdr:colOff>
      <xdr:row>227</xdr:row>
      <xdr:rowOff>114300</xdr:rowOff>
    </xdr:to>
    <xdr:pic>
      <xdr:nvPicPr>
        <xdr:cNvPr id="14" name="16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39423975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252</xdr:row>
      <xdr:rowOff>19050</xdr:rowOff>
    </xdr:from>
    <xdr:to>
      <xdr:col>3</xdr:col>
      <xdr:colOff>1133475</xdr:colOff>
      <xdr:row>254</xdr:row>
      <xdr:rowOff>133350</xdr:rowOff>
    </xdr:to>
    <xdr:pic>
      <xdr:nvPicPr>
        <xdr:cNvPr id="15" name="17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433887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1</xdr:col>
      <xdr:colOff>381000</xdr:colOff>
      <xdr:row>254</xdr:row>
      <xdr:rowOff>114300</xdr:rowOff>
    </xdr:to>
    <xdr:pic>
      <xdr:nvPicPr>
        <xdr:cNvPr id="16" name="18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44319825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279</xdr:row>
      <xdr:rowOff>133350</xdr:rowOff>
    </xdr:from>
    <xdr:to>
      <xdr:col>3</xdr:col>
      <xdr:colOff>1162050</xdr:colOff>
      <xdr:row>282</xdr:row>
      <xdr:rowOff>28575</xdr:rowOff>
    </xdr:to>
    <xdr:pic>
      <xdr:nvPicPr>
        <xdr:cNvPr id="17" name="19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93490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279</xdr:row>
      <xdr:rowOff>114300</xdr:rowOff>
    </xdr:from>
    <xdr:to>
      <xdr:col>1</xdr:col>
      <xdr:colOff>438150</xdr:colOff>
      <xdr:row>282</xdr:row>
      <xdr:rowOff>19050</xdr:rowOff>
    </xdr:to>
    <xdr:pic>
      <xdr:nvPicPr>
        <xdr:cNvPr id="18" name="20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47625" y="4932997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309</xdr:row>
      <xdr:rowOff>133350</xdr:rowOff>
    </xdr:from>
    <xdr:to>
      <xdr:col>3</xdr:col>
      <xdr:colOff>1162050</xdr:colOff>
      <xdr:row>313</xdr:row>
      <xdr:rowOff>0</xdr:rowOff>
    </xdr:to>
    <xdr:pic>
      <xdr:nvPicPr>
        <xdr:cNvPr id="19" name="2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477827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309</xdr:row>
      <xdr:rowOff>114300</xdr:rowOff>
    </xdr:from>
    <xdr:to>
      <xdr:col>1</xdr:col>
      <xdr:colOff>438150</xdr:colOff>
      <xdr:row>313</xdr:row>
      <xdr:rowOff>0</xdr:rowOff>
    </xdr:to>
    <xdr:pic>
      <xdr:nvPicPr>
        <xdr:cNvPr id="20" name="2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47625" y="54759225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85725</xdr:rowOff>
    </xdr:from>
    <xdr:to>
      <xdr:col>5</xdr:col>
      <xdr:colOff>600075</xdr:colOff>
      <xdr:row>6</xdr:row>
      <xdr:rowOff>104775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5725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6</xdr:row>
      <xdr:rowOff>9525</xdr:rowOff>
    </xdr:to>
    <xdr:pic>
      <xdr:nvPicPr>
        <xdr:cNvPr id="2" name="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3</xdr:row>
      <xdr:rowOff>28575</xdr:rowOff>
    </xdr:from>
    <xdr:to>
      <xdr:col>3</xdr:col>
      <xdr:colOff>400050</xdr:colOff>
      <xdr:row>5</xdr:row>
      <xdr:rowOff>180975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619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9525</xdr:rowOff>
    </xdr:from>
    <xdr:to>
      <xdr:col>0</xdr:col>
      <xdr:colOff>1457325</xdr:colOff>
      <xdr:row>5</xdr:row>
      <xdr:rowOff>161925</xdr:rowOff>
    </xdr:to>
    <xdr:pic>
      <xdr:nvPicPr>
        <xdr:cNvPr id="2" name="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238125" y="542925"/>
          <a:ext cx="1228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85725</xdr:rowOff>
    </xdr:from>
    <xdr:to>
      <xdr:col>5</xdr:col>
      <xdr:colOff>247650</xdr:colOff>
      <xdr:row>5</xdr:row>
      <xdr:rowOff>95250</xdr:rowOff>
    </xdr:to>
    <xdr:pic>
      <xdr:nvPicPr>
        <xdr:cNvPr id="3" name="3 Imagen" descr="G:\logo H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5725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733425</xdr:colOff>
      <xdr:row>5</xdr:row>
      <xdr:rowOff>19050</xdr:rowOff>
    </xdr:to>
    <xdr:pic>
      <xdr:nvPicPr>
        <xdr:cNvPr id="4" name="4 Imagen" descr="G:\LOGO CH (LARGO) bm.bmp"/>
        <xdr:cNvPicPr preferRelativeResize="1">
          <a:picLocks noChangeAspect="1"/>
        </xdr:cNvPicPr>
      </xdr:nvPicPr>
      <xdr:blipFill>
        <a:blip r:embed="rId4"/>
        <a:srcRect b="9864"/>
        <a:stretch>
          <a:fillRect/>
        </a:stretch>
      </xdr:blipFill>
      <xdr:spPr>
        <a:xfrm>
          <a:off x="200025" y="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27</xdr:row>
      <xdr:rowOff>66675</xdr:rowOff>
    </xdr:from>
    <xdr:to>
      <xdr:col>13</xdr:col>
      <xdr:colOff>19050</xdr:colOff>
      <xdr:row>30</xdr:row>
      <xdr:rowOff>95250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30530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0</xdr:rowOff>
    </xdr:from>
    <xdr:to>
      <xdr:col>2</xdr:col>
      <xdr:colOff>1590675</xdr:colOff>
      <xdr:row>30</xdr:row>
      <xdr:rowOff>0</xdr:rowOff>
    </xdr:to>
    <xdr:pic>
      <xdr:nvPicPr>
        <xdr:cNvPr id="2" name="4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266700" y="4067175"/>
          <a:ext cx="2295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9525</xdr:rowOff>
    </xdr:from>
    <xdr:to>
      <xdr:col>12</xdr:col>
      <xdr:colOff>0</xdr:colOff>
      <xdr:row>30</xdr:row>
      <xdr:rowOff>28575</xdr:rowOff>
    </xdr:to>
    <xdr:pic>
      <xdr:nvPicPr>
        <xdr:cNvPr id="3" name="3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388620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38100</xdr:rowOff>
    </xdr:from>
    <xdr:to>
      <xdr:col>6</xdr:col>
      <xdr:colOff>619125</xdr:colOff>
      <xdr:row>4</xdr:row>
      <xdr:rowOff>28575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28600"/>
          <a:ext cx="177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161925</xdr:rowOff>
    </xdr:from>
    <xdr:to>
      <xdr:col>0</xdr:col>
      <xdr:colOff>1485900</xdr:colOff>
      <xdr:row>4</xdr:row>
      <xdr:rowOff>142875</xdr:rowOff>
    </xdr:to>
    <xdr:pic>
      <xdr:nvPicPr>
        <xdr:cNvPr id="2" name="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457200" y="16192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1</xdr:row>
      <xdr:rowOff>9525</xdr:rowOff>
    </xdr:from>
    <xdr:to>
      <xdr:col>15</xdr:col>
      <xdr:colOff>114300</xdr:colOff>
      <xdr:row>5</xdr:row>
      <xdr:rowOff>76200</xdr:rowOff>
    </xdr:to>
    <xdr:pic>
      <xdr:nvPicPr>
        <xdr:cNvPr id="1" name="1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857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5</xdr:row>
      <xdr:rowOff>66675</xdr:rowOff>
    </xdr:to>
    <xdr:pic>
      <xdr:nvPicPr>
        <xdr:cNvPr id="2" name="2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0" y="8572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9</xdr:row>
      <xdr:rowOff>142875</xdr:rowOff>
    </xdr:from>
    <xdr:ext cx="4667250" cy="1181100"/>
    <xdr:sp>
      <xdr:nvSpPr>
        <xdr:cNvPr id="1" name="1 Rectángulo"/>
        <xdr:cNvSpPr>
          <a:spLocks/>
        </xdr:cNvSpPr>
      </xdr:nvSpPr>
      <xdr:spPr>
        <a:xfrm>
          <a:off x="3876675" y="2200275"/>
          <a:ext cx="4667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 editAs="oneCell">
    <xdr:from>
      <xdr:col>11</xdr:col>
      <xdr:colOff>276225</xdr:colOff>
      <xdr:row>2</xdr:row>
      <xdr:rowOff>76200</xdr:rowOff>
    </xdr:from>
    <xdr:to>
      <xdr:col>13</xdr:col>
      <xdr:colOff>457200</xdr:colOff>
      <xdr:row>6</xdr:row>
      <xdr:rowOff>28575</xdr:rowOff>
    </xdr:to>
    <xdr:pic>
      <xdr:nvPicPr>
        <xdr:cNvPr id="2" name="2 Imagen" descr="G:\logo 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381000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1</xdr:col>
      <xdr:colOff>723900</xdr:colOff>
      <xdr:row>6</xdr:row>
      <xdr:rowOff>19050</xdr:rowOff>
    </xdr:to>
    <xdr:pic>
      <xdr:nvPicPr>
        <xdr:cNvPr id="3" name="3 Imagen" descr="G:\LOGO CH (LARGO) bm.bmp"/>
        <xdr:cNvPicPr preferRelativeResize="1">
          <a:picLocks noChangeAspect="1"/>
        </xdr:cNvPicPr>
      </xdr:nvPicPr>
      <xdr:blipFill>
        <a:blip r:embed="rId2"/>
        <a:srcRect b="9864"/>
        <a:stretch>
          <a:fillRect/>
        </a:stretch>
      </xdr:blipFill>
      <xdr:spPr>
        <a:xfrm>
          <a:off x="76200" y="371475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="55" zoomScaleNormal="55" zoomScaleSheetLayoutView="55" workbookViewId="0" topLeftCell="A1">
      <selection activeCell="C168" sqref="C168"/>
    </sheetView>
  </sheetViews>
  <sheetFormatPr defaultColWidth="11.57421875" defaultRowHeight="15"/>
  <cols>
    <col min="1" max="1" width="11.421875" style="20" customWidth="1"/>
    <col min="2" max="2" width="64.8515625" style="2" customWidth="1"/>
    <col min="3" max="3" width="21.8515625" style="30" customWidth="1"/>
    <col min="4" max="4" width="25.28125" style="30" customWidth="1"/>
    <col min="5" max="5" width="27.00390625" style="30" customWidth="1"/>
    <col min="6" max="6" width="18.8515625" style="2" customWidth="1"/>
    <col min="7" max="7" width="15.8515625" style="2" customWidth="1"/>
    <col min="8" max="9" width="13.7109375" style="2" bestFit="1" customWidth="1"/>
    <col min="10" max="16384" width="11.421875" style="2" customWidth="1"/>
  </cols>
  <sheetData>
    <row r="1" spans="1:9" ht="16.5">
      <c r="A1" s="309" t="s">
        <v>327</v>
      </c>
      <c r="B1" s="310"/>
      <c r="C1" s="310"/>
      <c r="D1" s="310"/>
      <c r="E1" s="311"/>
      <c r="I1" s="70" t="e">
        <f>D77+#REF!+D166</f>
        <v>#REF!</v>
      </c>
    </row>
    <row r="2" spans="1:10" ht="16.5">
      <c r="A2" s="312" t="s">
        <v>425</v>
      </c>
      <c r="B2" s="313"/>
      <c r="C2" s="313"/>
      <c r="D2" s="313"/>
      <c r="E2" s="314"/>
      <c r="G2" s="69"/>
      <c r="H2" s="69"/>
      <c r="I2" s="69"/>
      <c r="J2" s="69"/>
    </row>
    <row r="3" spans="1:10" ht="16.5">
      <c r="A3" s="306" t="s">
        <v>231</v>
      </c>
      <c r="B3" s="307"/>
      <c r="C3" s="307"/>
      <c r="D3" s="307"/>
      <c r="E3" s="308"/>
      <c r="G3" s="70"/>
      <c r="H3" s="69"/>
      <c r="I3" s="69"/>
      <c r="J3" s="69"/>
    </row>
    <row r="4" spans="1:10" s="10" customFormat="1" ht="15.75">
      <c r="A4" s="146" t="s">
        <v>25</v>
      </c>
      <c r="B4" s="147"/>
      <c r="C4" s="148"/>
      <c r="D4" s="148"/>
      <c r="E4" s="149"/>
      <c r="G4" s="71">
        <f>G3+C183</f>
        <v>0</v>
      </c>
      <c r="H4" s="72"/>
      <c r="I4" s="72"/>
      <c r="J4" s="72"/>
    </row>
    <row r="5" spans="1:10" ht="15">
      <c r="A5" s="150" t="s">
        <v>73</v>
      </c>
      <c r="B5" s="150" t="s">
        <v>74</v>
      </c>
      <c r="C5" s="151" t="s">
        <v>0</v>
      </c>
      <c r="D5" s="151" t="s">
        <v>1</v>
      </c>
      <c r="E5" s="151" t="s">
        <v>2</v>
      </c>
      <c r="G5" s="69"/>
      <c r="H5" s="69"/>
      <c r="I5" s="70">
        <f>D10+D40+D86+D143</f>
        <v>22945187</v>
      </c>
      <c r="J5" s="69"/>
    </row>
    <row r="6" spans="1:10" ht="16.5">
      <c r="A6" s="225">
        <v>1000</v>
      </c>
      <c r="B6" s="226" t="s">
        <v>3</v>
      </c>
      <c r="C6" s="227"/>
      <c r="D6" s="227"/>
      <c r="E6" s="228">
        <f>D10+D15+D19+D7+D24+D26+D28+D30</f>
        <v>27230787</v>
      </c>
      <c r="G6" s="70"/>
      <c r="H6" s="69"/>
      <c r="I6" s="69"/>
      <c r="J6" s="69"/>
    </row>
    <row r="7" spans="1:10" ht="16.5">
      <c r="A7" s="225"/>
      <c r="B7" s="229" t="s">
        <v>5</v>
      </c>
      <c r="C7" s="227"/>
      <c r="D7" s="230">
        <f>SUM(C8:C9)</f>
        <v>365600</v>
      </c>
      <c r="E7" s="228"/>
      <c r="G7" s="81" t="e">
        <f>D7+D33+D81+D141+#REF!</f>
        <v>#REF!</v>
      </c>
      <c r="H7" s="69"/>
      <c r="I7" s="70"/>
      <c r="J7" s="69"/>
    </row>
    <row r="8" spans="1:10" ht="33.75">
      <c r="A8" s="225"/>
      <c r="B8" s="231" t="s">
        <v>340</v>
      </c>
      <c r="C8" s="227">
        <v>258600</v>
      </c>
      <c r="D8" s="232"/>
      <c r="E8" s="228"/>
      <c r="F8" s="30"/>
      <c r="G8" s="69">
        <v>259796</v>
      </c>
      <c r="H8" s="69"/>
      <c r="I8" s="69"/>
      <c r="J8" s="69"/>
    </row>
    <row r="9" spans="1:10" ht="16.5">
      <c r="A9" s="225"/>
      <c r="B9" s="231" t="s">
        <v>222</v>
      </c>
      <c r="C9" s="227">
        <v>107000</v>
      </c>
      <c r="D9" s="232"/>
      <c r="E9" s="228"/>
      <c r="G9" s="69"/>
      <c r="H9" s="69"/>
      <c r="I9" s="69"/>
      <c r="J9" s="69"/>
    </row>
    <row r="10" spans="1:10" ht="16.5">
      <c r="A10" s="225"/>
      <c r="B10" s="229" t="s">
        <v>8</v>
      </c>
      <c r="C10" s="227"/>
      <c r="D10" s="230">
        <f>SUM(C11:C14)</f>
        <v>18250187</v>
      </c>
      <c r="E10" s="227"/>
      <c r="G10" s="69"/>
      <c r="H10" s="69"/>
      <c r="I10" s="70">
        <f>D52+D99+D164</f>
        <v>39932</v>
      </c>
      <c r="J10" s="69"/>
    </row>
    <row r="11" spans="1:10" ht="16.5">
      <c r="A11" s="225"/>
      <c r="B11" s="231" t="s">
        <v>94</v>
      </c>
      <c r="C11" s="227">
        <v>16950000</v>
      </c>
      <c r="D11" s="232"/>
      <c r="E11" s="227"/>
      <c r="G11" s="69"/>
      <c r="H11" s="70"/>
      <c r="I11" s="69"/>
      <c r="J11" s="69"/>
    </row>
    <row r="12" spans="1:10" ht="16.5">
      <c r="A12" s="225"/>
      <c r="B12" s="231" t="s">
        <v>223</v>
      </c>
      <c r="C12" s="227">
        <v>1180187</v>
      </c>
      <c r="D12" s="232"/>
      <c r="E12" s="227"/>
      <c r="G12" s="69"/>
      <c r="H12" s="69"/>
      <c r="I12" s="69"/>
      <c r="J12" s="69"/>
    </row>
    <row r="13" spans="1:10" ht="16.5">
      <c r="A13" s="225"/>
      <c r="B13" s="231" t="s">
        <v>211</v>
      </c>
      <c r="C13" s="227">
        <v>120000</v>
      </c>
      <c r="D13" s="232"/>
      <c r="E13" s="227"/>
      <c r="G13" s="69"/>
      <c r="H13" s="69"/>
      <c r="I13" s="69"/>
      <c r="J13" s="69"/>
    </row>
    <row r="14" spans="1:8" ht="16.5">
      <c r="A14" s="225"/>
      <c r="B14" s="231" t="s">
        <v>222</v>
      </c>
      <c r="C14" s="227"/>
      <c r="D14" s="232"/>
      <c r="E14" s="227"/>
      <c r="G14" s="69"/>
      <c r="H14" s="69"/>
    </row>
    <row r="15" spans="1:8" ht="16.5">
      <c r="A15" s="225"/>
      <c r="B15" s="229" t="s">
        <v>97</v>
      </c>
      <c r="C15" s="227"/>
      <c r="D15" s="230">
        <f>SUM(C16:C18)</f>
        <v>3790000</v>
      </c>
      <c r="E15" s="227"/>
      <c r="G15" s="69"/>
      <c r="H15" s="69"/>
    </row>
    <row r="16" spans="1:8" ht="16.5">
      <c r="A16" s="225"/>
      <c r="B16" s="231" t="s">
        <v>54</v>
      </c>
      <c r="C16" s="227">
        <v>1270000</v>
      </c>
      <c r="D16" s="232"/>
      <c r="E16" s="227"/>
      <c r="G16" s="69"/>
      <c r="H16" s="69"/>
    </row>
    <row r="17" spans="1:8" ht="16.5">
      <c r="A17" s="225"/>
      <c r="B17" s="231" t="s">
        <v>240</v>
      </c>
      <c r="C17" s="227">
        <v>220000</v>
      </c>
      <c r="D17" s="232"/>
      <c r="E17" s="227"/>
      <c r="G17" s="73"/>
      <c r="H17" s="69"/>
    </row>
    <row r="18" spans="1:8" ht="16.5">
      <c r="A18" s="225"/>
      <c r="B18" s="231" t="s">
        <v>55</v>
      </c>
      <c r="C18" s="227">
        <v>2300000</v>
      </c>
      <c r="D18" s="232"/>
      <c r="E18" s="227"/>
      <c r="G18" s="69"/>
      <c r="H18" s="69"/>
    </row>
    <row r="19" spans="1:8" ht="16.5">
      <c r="A19" s="225"/>
      <c r="B19" s="229" t="s">
        <v>9</v>
      </c>
      <c r="C19" s="227"/>
      <c r="D19" s="230">
        <f>SUM(C20:C23)</f>
        <v>4757000</v>
      </c>
      <c r="E19" s="227"/>
      <c r="G19" s="69"/>
      <c r="H19" s="69"/>
    </row>
    <row r="20" spans="1:8" ht="16.5">
      <c r="A20" s="225"/>
      <c r="B20" s="231" t="s">
        <v>53</v>
      </c>
      <c r="C20" s="233">
        <v>4107000</v>
      </c>
      <c r="D20" s="232"/>
      <c r="E20" s="227"/>
      <c r="G20" s="69"/>
      <c r="H20" s="69"/>
    </row>
    <row r="21" spans="1:8" ht="16.5">
      <c r="A21" s="225"/>
      <c r="B21" s="231" t="s">
        <v>345</v>
      </c>
      <c r="C21" s="227">
        <v>540000</v>
      </c>
      <c r="D21" s="232"/>
      <c r="E21" s="227"/>
      <c r="G21" s="69"/>
      <c r="H21" s="69"/>
    </row>
    <row r="22" spans="1:8" ht="16.5">
      <c r="A22" s="225"/>
      <c r="B22" s="231" t="s">
        <v>261</v>
      </c>
      <c r="C22" s="227">
        <v>80000</v>
      </c>
      <c r="D22" s="232"/>
      <c r="E22" s="227"/>
      <c r="G22" s="69"/>
      <c r="H22" s="69"/>
    </row>
    <row r="23" spans="1:8" ht="16.5">
      <c r="A23" s="225"/>
      <c r="B23" s="231" t="s">
        <v>222</v>
      </c>
      <c r="C23" s="227">
        <v>30000</v>
      </c>
      <c r="D23" s="232"/>
      <c r="E23" s="227"/>
      <c r="G23" s="69"/>
      <c r="H23" s="69"/>
    </row>
    <row r="24" spans="1:8" ht="27.75" customHeight="1">
      <c r="A24" s="225"/>
      <c r="B24" s="229" t="s">
        <v>264</v>
      </c>
      <c r="C24" s="227"/>
      <c r="D24" s="230">
        <f>C25</f>
        <v>15000</v>
      </c>
      <c r="E24" s="227"/>
      <c r="G24" s="69"/>
      <c r="H24" s="69"/>
    </row>
    <row r="25" spans="1:8" ht="16.5">
      <c r="A25" s="225"/>
      <c r="B25" s="231" t="s">
        <v>240</v>
      </c>
      <c r="C25" s="227">
        <v>15000</v>
      </c>
      <c r="D25" s="232"/>
      <c r="E25" s="227"/>
      <c r="G25" s="69"/>
      <c r="H25" s="69"/>
    </row>
    <row r="26" spans="1:8" ht="30" customHeight="1">
      <c r="A26" s="225"/>
      <c r="B26" s="229" t="s">
        <v>339</v>
      </c>
      <c r="C26" s="227"/>
      <c r="D26" s="230">
        <f>C27</f>
        <v>25000</v>
      </c>
      <c r="E26" s="227"/>
      <c r="G26" s="69"/>
      <c r="H26" s="69"/>
    </row>
    <row r="27" spans="1:8" ht="16.5">
      <c r="A27" s="225"/>
      <c r="B27" s="231" t="s">
        <v>240</v>
      </c>
      <c r="C27" s="227">
        <v>25000</v>
      </c>
      <c r="D27" s="232"/>
      <c r="E27" s="227"/>
      <c r="G27" s="69"/>
      <c r="H27" s="69"/>
    </row>
    <row r="28" spans="1:8" ht="16.5">
      <c r="A28" s="225"/>
      <c r="B28" s="229" t="s">
        <v>335</v>
      </c>
      <c r="C28" s="227"/>
      <c r="D28" s="230">
        <f>C29</f>
        <v>25000</v>
      </c>
      <c r="E28" s="227"/>
      <c r="G28" s="69"/>
      <c r="H28" s="69"/>
    </row>
    <row r="29" spans="1:8" ht="16.5">
      <c r="A29" s="225"/>
      <c r="B29" s="231" t="s">
        <v>240</v>
      </c>
      <c r="C29" s="227">
        <v>25000</v>
      </c>
      <c r="D29" s="232"/>
      <c r="E29" s="227"/>
      <c r="G29" s="69"/>
      <c r="H29" s="69"/>
    </row>
    <row r="30" spans="1:8" ht="31.5" customHeight="1">
      <c r="A30" s="225"/>
      <c r="B30" s="229" t="s">
        <v>337</v>
      </c>
      <c r="C30" s="227"/>
      <c r="D30" s="230">
        <f>C31</f>
        <v>3000</v>
      </c>
      <c r="E30" s="227"/>
      <c r="G30" s="69"/>
      <c r="H30" s="69"/>
    </row>
    <row r="31" spans="1:8" ht="16.5">
      <c r="A31" s="225"/>
      <c r="B31" s="231" t="s">
        <v>240</v>
      </c>
      <c r="C31" s="227">
        <v>3000</v>
      </c>
      <c r="D31" s="232"/>
      <c r="E31" s="227"/>
      <c r="G31" s="69"/>
      <c r="H31" s="69"/>
    </row>
    <row r="32" spans="1:8" ht="16.5">
      <c r="A32" s="225">
        <v>2000</v>
      </c>
      <c r="B32" s="234" t="s">
        <v>10</v>
      </c>
      <c r="C32" s="227"/>
      <c r="D32" s="232"/>
      <c r="E32" s="228">
        <f>D33+D40+D44+D74+D77+D52+D65+D71+D58</f>
        <v>5905999</v>
      </c>
      <c r="G32" s="70"/>
      <c r="H32" s="69"/>
    </row>
    <row r="33" spans="1:8" ht="16.5">
      <c r="A33" s="225"/>
      <c r="B33" s="229" t="s">
        <v>5</v>
      </c>
      <c r="C33" s="227"/>
      <c r="D33" s="230">
        <f>SUM(C34:C39)</f>
        <v>1086800</v>
      </c>
      <c r="E33" s="227"/>
      <c r="G33" s="70">
        <v>35317842.08</v>
      </c>
      <c r="H33" s="69"/>
    </row>
    <row r="34" spans="1:8" ht="16.5">
      <c r="A34" s="225"/>
      <c r="B34" s="231" t="s">
        <v>56</v>
      </c>
      <c r="C34" s="227">
        <v>156800</v>
      </c>
      <c r="D34" s="232"/>
      <c r="E34" s="227"/>
      <c r="G34" s="69"/>
      <c r="H34" s="69"/>
    </row>
    <row r="35" spans="1:8" ht="16.5">
      <c r="A35" s="225"/>
      <c r="B35" s="231" t="s">
        <v>351</v>
      </c>
      <c r="C35" s="227">
        <v>130000</v>
      </c>
      <c r="D35" s="232"/>
      <c r="E35" s="227"/>
      <c r="G35" s="69"/>
      <c r="H35" s="69"/>
    </row>
    <row r="36" spans="1:8" ht="16.5">
      <c r="A36" s="225"/>
      <c r="B36" s="231" t="s">
        <v>210</v>
      </c>
      <c r="C36" s="227">
        <v>120000</v>
      </c>
      <c r="D36" s="232"/>
      <c r="E36" s="227"/>
      <c r="G36" s="70">
        <f>G32-G33</f>
        <v>-35317842.08</v>
      </c>
      <c r="H36" s="69"/>
    </row>
    <row r="37" spans="1:8" ht="16.5">
      <c r="A37" s="225"/>
      <c r="B37" s="231" t="s">
        <v>192</v>
      </c>
      <c r="C37" s="227">
        <v>250000</v>
      </c>
      <c r="D37" s="232"/>
      <c r="E37" s="227"/>
      <c r="G37" s="69"/>
      <c r="H37" s="69"/>
    </row>
    <row r="38" spans="1:8" ht="16.5">
      <c r="A38" s="225"/>
      <c r="B38" s="231" t="s">
        <v>256</v>
      </c>
      <c r="C38" s="227">
        <v>350000</v>
      </c>
      <c r="D38" s="232"/>
      <c r="E38" s="227"/>
      <c r="G38" s="69"/>
      <c r="H38" s="69"/>
    </row>
    <row r="39" spans="1:8" ht="16.5">
      <c r="A39" s="225"/>
      <c r="B39" s="231" t="s">
        <v>80</v>
      </c>
      <c r="C39" s="227">
        <v>80000</v>
      </c>
      <c r="D39" s="232"/>
      <c r="E39" s="227"/>
      <c r="G39" s="69"/>
      <c r="H39" s="69"/>
    </row>
    <row r="40" spans="1:8" ht="16.5">
      <c r="A40" s="225"/>
      <c r="B40" s="229" t="s">
        <v>317</v>
      </c>
      <c r="C40" s="227"/>
      <c r="D40" s="230">
        <f>SUM(C41:C43)</f>
        <v>1320000</v>
      </c>
      <c r="E40" s="227"/>
      <c r="G40" s="69"/>
      <c r="H40" s="69"/>
    </row>
    <row r="41" spans="1:8" ht="16.5">
      <c r="A41" s="225"/>
      <c r="B41" s="231" t="s">
        <v>303</v>
      </c>
      <c r="C41" s="227">
        <v>120000</v>
      </c>
      <c r="D41" s="232"/>
      <c r="E41" s="227"/>
      <c r="G41" s="69"/>
      <c r="H41" s="69"/>
    </row>
    <row r="42" spans="1:8" ht="16.5">
      <c r="A42" s="235"/>
      <c r="B42" s="236" t="s">
        <v>321</v>
      </c>
      <c r="C42" s="227">
        <v>350000</v>
      </c>
      <c r="D42" s="232"/>
      <c r="E42" s="227"/>
      <c r="G42" s="69"/>
      <c r="H42" s="69"/>
    </row>
    <row r="43" spans="1:8" ht="16.5">
      <c r="A43" s="225"/>
      <c r="B43" s="231" t="s">
        <v>60</v>
      </c>
      <c r="C43" s="227">
        <v>850000</v>
      </c>
      <c r="D43" s="232"/>
      <c r="E43" s="227"/>
      <c r="G43" s="69"/>
      <c r="H43" s="69"/>
    </row>
    <row r="44" spans="1:8" ht="16.5">
      <c r="A44" s="225"/>
      <c r="B44" s="229" t="s">
        <v>97</v>
      </c>
      <c r="C44" s="227"/>
      <c r="D44" s="230">
        <f>SUM(C45:C51)</f>
        <v>1810000</v>
      </c>
      <c r="E44" s="227"/>
      <c r="G44" s="69"/>
      <c r="H44" s="69"/>
    </row>
    <row r="45" spans="1:8" ht="16.5">
      <c r="A45" s="225"/>
      <c r="B45" s="231" t="s">
        <v>56</v>
      </c>
      <c r="C45" s="227">
        <v>220000</v>
      </c>
      <c r="D45" s="230"/>
      <c r="E45" s="227"/>
      <c r="G45" s="69"/>
      <c r="H45" s="69"/>
    </row>
    <row r="46" spans="1:8" ht="16.5">
      <c r="A46" s="225"/>
      <c r="B46" s="231" t="s">
        <v>303</v>
      </c>
      <c r="C46" s="227">
        <v>250000</v>
      </c>
      <c r="D46" s="230"/>
      <c r="E46" s="227"/>
      <c r="G46" s="69"/>
      <c r="H46" s="69"/>
    </row>
    <row r="47" spans="1:8" ht="16.5">
      <c r="A47" s="225"/>
      <c r="B47" s="231" t="s">
        <v>57</v>
      </c>
      <c r="C47" s="227">
        <v>80000</v>
      </c>
      <c r="D47" s="230"/>
      <c r="E47" s="227"/>
      <c r="G47" s="69"/>
      <c r="H47" s="69"/>
    </row>
    <row r="48" spans="1:8" ht="16.5">
      <c r="A48" s="225"/>
      <c r="B48" s="236" t="s">
        <v>321</v>
      </c>
      <c r="C48" s="227">
        <v>250000</v>
      </c>
      <c r="D48" s="230"/>
      <c r="E48" s="227"/>
      <c r="G48" s="69"/>
      <c r="H48" s="69"/>
    </row>
    <row r="49" spans="1:5" ht="16.5">
      <c r="A49" s="225"/>
      <c r="B49" s="231" t="s">
        <v>99</v>
      </c>
      <c r="C49" s="227">
        <v>120000</v>
      </c>
      <c r="D49" s="232"/>
      <c r="E49" s="227"/>
    </row>
    <row r="50" spans="1:5" ht="24.75" customHeight="1">
      <c r="A50" s="225"/>
      <c r="B50" s="231" t="s">
        <v>59</v>
      </c>
      <c r="C50" s="227">
        <v>40000</v>
      </c>
      <c r="D50" s="232"/>
      <c r="E50" s="227"/>
    </row>
    <row r="51" spans="1:5" ht="16.5">
      <c r="A51" s="225"/>
      <c r="B51" s="231" t="s">
        <v>60</v>
      </c>
      <c r="C51" s="227">
        <v>850000</v>
      </c>
      <c r="D51" s="232"/>
      <c r="E51" s="227"/>
    </row>
    <row r="52" spans="1:5" ht="16.5">
      <c r="A52" s="225"/>
      <c r="B52" s="229" t="s">
        <v>349</v>
      </c>
      <c r="C52" s="227"/>
      <c r="D52" s="230">
        <f>SUM(C53:C57)</f>
        <v>25000</v>
      </c>
      <c r="E52" s="227"/>
    </row>
    <row r="53" spans="1:5" ht="16.5">
      <c r="A53" s="225"/>
      <c r="B53" s="231" t="s">
        <v>56</v>
      </c>
      <c r="C53" s="227">
        <v>5000</v>
      </c>
      <c r="D53" s="232"/>
      <c r="E53" s="227"/>
    </row>
    <row r="54" spans="1:5" ht="16.5">
      <c r="A54" s="225"/>
      <c r="B54" s="231" t="s">
        <v>61</v>
      </c>
      <c r="C54" s="227">
        <v>5000</v>
      </c>
      <c r="D54" s="232"/>
      <c r="E54" s="227"/>
    </row>
    <row r="55" spans="1:5" ht="16.5">
      <c r="A55" s="225"/>
      <c r="B55" s="231" t="s">
        <v>57</v>
      </c>
      <c r="C55" s="227">
        <v>5000</v>
      </c>
      <c r="D55" s="232"/>
      <c r="E55" s="227"/>
    </row>
    <row r="56" spans="1:5" ht="16.5">
      <c r="A56" s="225"/>
      <c r="B56" s="236" t="s">
        <v>321</v>
      </c>
      <c r="C56" s="227">
        <v>5000</v>
      </c>
      <c r="D56" s="232"/>
      <c r="E56" s="227"/>
    </row>
    <row r="57" spans="1:5" ht="16.5">
      <c r="A57" s="225"/>
      <c r="B57" s="231" t="s">
        <v>58</v>
      </c>
      <c r="C57" s="227">
        <v>5000</v>
      </c>
      <c r="D57" s="232"/>
      <c r="E57" s="227"/>
    </row>
    <row r="58" spans="1:5" ht="30" customHeight="1">
      <c r="A58" s="225"/>
      <c r="B58" s="229" t="s">
        <v>265</v>
      </c>
      <c r="C58" s="227"/>
      <c r="D58" s="230">
        <f>SUM(C59:C64)</f>
        <v>105000</v>
      </c>
      <c r="E58" s="227"/>
    </row>
    <row r="59" spans="1:5" ht="16.5">
      <c r="A59" s="225"/>
      <c r="B59" s="231" t="s">
        <v>56</v>
      </c>
      <c r="C59" s="227">
        <v>15000</v>
      </c>
      <c r="D59" s="230"/>
      <c r="E59" s="227"/>
    </row>
    <row r="60" spans="1:5" ht="16.5">
      <c r="A60" s="225"/>
      <c r="B60" s="231" t="s">
        <v>61</v>
      </c>
      <c r="C60" s="227">
        <v>10000</v>
      </c>
      <c r="D60" s="230"/>
      <c r="E60" s="227"/>
    </row>
    <row r="61" spans="1:5" ht="16.5">
      <c r="A61" s="225"/>
      <c r="B61" s="231" t="s">
        <v>57</v>
      </c>
      <c r="C61" s="227">
        <v>20000</v>
      </c>
      <c r="D61" s="230"/>
      <c r="E61" s="227"/>
    </row>
    <row r="62" spans="1:5" ht="16.5">
      <c r="A62" s="225"/>
      <c r="B62" s="231" t="s">
        <v>80</v>
      </c>
      <c r="C62" s="227">
        <v>10000</v>
      </c>
      <c r="D62" s="230"/>
      <c r="E62" s="227"/>
    </row>
    <row r="63" spans="1:5" ht="16.5">
      <c r="A63" s="225"/>
      <c r="B63" s="231" t="s">
        <v>58</v>
      </c>
      <c r="C63" s="227">
        <v>10000</v>
      </c>
      <c r="D63" s="230"/>
      <c r="E63" s="227"/>
    </row>
    <row r="64" spans="1:5" ht="16.5">
      <c r="A64" s="225"/>
      <c r="B64" s="231" t="s">
        <v>60</v>
      </c>
      <c r="C64" s="227">
        <v>40000</v>
      </c>
      <c r="D64" s="232"/>
      <c r="E64" s="227"/>
    </row>
    <row r="65" spans="1:5" ht="30" customHeight="1">
      <c r="A65" s="225"/>
      <c r="B65" s="229" t="s">
        <v>339</v>
      </c>
      <c r="C65" s="227"/>
      <c r="D65" s="230">
        <f>SUM(C66:C69)</f>
        <v>140000</v>
      </c>
      <c r="E65" s="227"/>
    </row>
    <row r="66" spans="1:5" ht="16.5">
      <c r="A66" s="225"/>
      <c r="B66" s="231" t="s">
        <v>60</v>
      </c>
      <c r="C66" s="227">
        <v>80000</v>
      </c>
      <c r="D66" s="232"/>
      <c r="E66" s="227"/>
    </row>
    <row r="67" spans="1:5" ht="16.5">
      <c r="A67" s="225"/>
      <c r="B67" s="231" t="s">
        <v>56</v>
      </c>
      <c r="C67" s="227">
        <v>30000</v>
      </c>
      <c r="D67" s="232"/>
      <c r="E67" s="227"/>
    </row>
    <row r="68" spans="1:5" ht="27.75" customHeight="1">
      <c r="A68" s="225"/>
      <c r="B68" s="231" t="s">
        <v>59</v>
      </c>
      <c r="C68" s="227">
        <v>10000</v>
      </c>
      <c r="D68" s="232"/>
      <c r="E68" s="227"/>
    </row>
    <row r="69" spans="1:5" ht="16.5">
      <c r="A69" s="225"/>
      <c r="B69" s="231" t="s">
        <v>58</v>
      </c>
      <c r="C69" s="227">
        <v>20000</v>
      </c>
      <c r="D69" s="232"/>
      <c r="E69" s="227"/>
    </row>
    <row r="70" spans="1:5" ht="16.5">
      <c r="A70" s="225"/>
      <c r="B70" s="231"/>
      <c r="C70" s="227"/>
      <c r="D70" s="232"/>
      <c r="E70" s="227"/>
    </row>
    <row r="71" spans="1:5" ht="30" customHeight="1">
      <c r="A71" s="225"/>
      <c r="B71" s="229" t="s">
        <v>209</v>
      </c>
      <c r="C71" s="227"/>
      <c r="D71" s="230">
        <f>SUM(C72:C73)</f>
        <v>409199</v>
      </c>
      <c r="E71" s="227"/>
    </row>
    <row r="72" spans="1:5" ht="16.5">
      <c r="A72" s="225"/>
      <c r="B72" s="231" t="s">
        <v>324</v>
      </c>
      <c r="C72" s="227">
        <v>135000</v>
      </c>
      <c r="D72" s="232"/>
      <c r="E72" s="227"/>
    </row>
    <row r="73" spans="1:5" ht="16.5">
      <c r="A73" s="225"/>
      <c r="B73" s="231" t="s">
        <v>60</v>
      </c>
      <c r="C73" s="227">
        <v>274199</v>
      </c>
      <c r="D73" s="232"/>
      <c r="E73" s="227"/>
    </row>
    <row r="74" spans="1:5" ht="16.5">
      <c r="A74" s="225"/>
      <c r="B74" s="229" t="s">
        <v>9</v>
      </c>
      <c r="C74" s="227"/>
      <c r="D74" s="230">
        <f>SUM(C75:C76)</f>
        <v>830000</v>
      </c>
      <c r="E74" s="227"/>
    </row>
    <row r="75" spans="1:5" ht="16.5">
      <c r="A75" s="225"/>
      <c r="B75" s="231" t="s">
        <v>262</v>
      </c>
      <c r="C75" s="227">
        <v>80000</v>
      </c>
      <c r="D75" s="232"/>
      <c r="E75" s="227"/>
    </row>
    <row r="76" spans="1:5" ht="16.5">
      <c r="A76" s="225"/>
      <c r="B76" s="231" t="s">
        <v>60</v>
      </c>
      <c r="C76" s="227">
        <v>750000</v>
      </c>
      <c r="D76" s="232"/>
      <c r="E76" s="227"/>
    </row>
    <row r="77" spans="1:5" ht="16.5">
      <c r="A77" s="225"/>
      <c r="B77" s="229" t="s">
        <v>15</v>
      </c>
      <c r="C77" s="227"/>
      <c r="D77" s="230">
        <f>SUM(C78:C79)</f>
        <v>180000</v>
      </c>
      <c r="E77" s="227"/>
    </row>
    <row r="78" spans="1:5" ht="16.5">
      <c r="A78" s="225"/>
      <c r="B78" s="231" t="s">
        <v>263</v>
      </c>
      <c r="C78" s="227">
        <v>60000</v>
      </c>
      <c r="D78" s="232"/>
      <c r="E78" s="227"/>
    </row>
    <row r="79" spans="1:5" ht="16.5">
      <c r="A79" s="225"/>
      <c r="B79" s="231" t="s">
        <v>60</v>
      </c>
      <c r="C79" s="227">
        <v>120000</v>
      </c>
      <c r="D79" s="232"/>
      <c r="E79" s="227"/>
    </row>
    <row r="80" spans="1:5" ht="16.5">
      <c r="A80" s="225">
        <v>3000</v>
      </c>
      <c r="B80" s="226" t="s">
        <v>30</v>
      </c>
      <c r="C80" s="227"/>
      <c r="D80" s="232"/>
      <c r="E80" s="228">
        <f>D81+D86+D104+D120+D131+D134+D94+D99+D101</f>
        <v>12156368</v>
      </c>
    </row>
    <row r="81" spans="1:5" ht="16.5">
      <c r="A81" s="225"/>
      <c r="B81" s="226" t="s">
        <v>5</v>
      </c>
      <c r="C81" s="227"/>
      <c r="D81" s="230">
        <f>SUM(C82:C85)</f>
        <v>404000</v>
      </c>
      <c r="E81" s="227"/>
    </row>
    <row r="82" spans="1:5" ht="16.5">
      <c r="A82" s="225"/>
      <c r="B82" s="231" t="s">
        <v>189</v>
      </c>
      <c r="C82" s="227">
        <v>96000</v>
      </c>
      <c r="D82" s="232"/>
      <c r="E82" s="227"/>
    </row>
    <row r="83" spans="1:5" ht="16.5">
      <c r="A83" s="225"/>
      <c r="B83" s="231" t="s">
        <v>66</v>
      </c>
      <c r="C83" s="227">
        <v>12000</v>
      </c>
      <c r="D83" s="232"/>
      <c r="E83" s="227"/>
    </row>
    <row r="84" spans="1:5" ht="16.5">
      <c r="A84" s="225"/>
      <c r="B84" s="231" t="s">
        <v>188</v>
      </c>
      <c r="C84" s="227">
        <v>250000</v>
      </c>
      <c r="D84" s="232"/>
      <c r="E84" s="227"/>
    </row>
    <row r="85" spans="1:5" ht="16.5">
      <c r="A85" s="225"/>
      <c r="B85" s="231" t="s">
        <v>322</v>
      </c>
      <c r="C85" s="227">
        <v>46000</v>
      </c>
      <c r="D85" s="232"/>
      <c r="E85" s="227"/>
    </row>
    <row r="86" spans="1:5" ht="16.5">
      <c r="A86" s="225"/>
      <c r="B86" s="229" t="s">
        <v>317</v>
      </c>
      <c r="C86" s="227"/>
      <c r="D86" s="230">
        <f>SUM(C87:C93)</f>
        <v>1605000</v>
      </c>
      <c r="E86" s="227"/>
    </row>
    <row r="87" spans="1:5" ht="16.5">
      <c r="A87" s="225"/>
      <c r="B87" s="231" t="s">
        <v>325</v>
      </c>
      <c r="C87" s="227">
        <v>120000</v>
      </c>
      <c r="D87" s="232"/>
      <c r="E87" s="227"/>
    </row>
    <row r="88" spans="1:5" ht="16.5">
      <c r="A88" s="225"/>
      <c r="B88" s="231" t="s">
        <v>66</v>
      </c>
      <c r="C88" s="227">
        <v>35000</v>
      </c>
      <c r="D88" s="232"/>
      <c r="E88" s="227"/>
    </row>
    <row r="89" spans="1:5" ht="16.5">
      <c r="A89" s="225"/>
      <c r="B89" s="231" t="s">
        <v>341</v>
      </c>
      <c r="C89" s="227">
        <v>450000</v>
      </c>
      <c r="D89" s="232"/>
      <c r="E89" s="227"/>
    </row>
    <row r="90" spans="1:5" ht="16.5">
      <c r="A90" s="225"/>
      <c r="B90" s="231" t="s">
        <v>323</v>
      </c>
      <c r="C90" s="227">
        <v>150000</v>
      </c>
      <c r="D90" s="232"/>
      <c r="E90" s="227"/>
    </row>
    <row r="91" spans="1:5" ht="16.5">
      <c r="A91" s="225"/>
      <c r="B91" s="231" t="s">
        <v>422</v>
      </c>
      <c r="C91" s="227">
        <v>350000</v>
      </c>
      <c r="D91" s="232"/>
      <c r="E91" s="227"/>
    </row>
    <row r="92" spans="1:5" ht="16.5">
      <c r="A92" s="225"/>
      <c r="B92" s="231" t="s">
        <v>326</v>
      </c>
      <c r="C92" s="227">
        <v>250000</v>
      </c>
      <c r="D92" s="232"/>
      <c r="E92" s="227"/>
    </row>
    <row r="93" spans="1:5" ht="16.5">
      <c r="A93" s="225"/>
      <c r="B93" s="231" t="s">
        <v>342</v>
      </c>
      <c r="C93" s="227">
        <v>250000</v>
      </c>
      <c r="D93" s="232"/>
      <c r="E93" s="227"/>
    </row>
    <row r="94" spans="1:5" ht="28.5" customHeight="1">
      <c r="A94" s="225"/>
      <c r="B94" s="229" t="s">
        <v>339</v>
      </c>
      <c r="C94" s="227"/>
      <c r="D94" s="230">
        <f>SUM(C95:C98)</f>
        <v>115253</v>
      </c>
      <c r="E94" s="227"/>
    </row>
    <row r="95" spans="1:5" ht="16.5">
      <c r="A95" s="225"/>
      <c r="B95" s="231" t="s">
        <v>341</v>
      </c>
      <c r="C95" s="227">
        <v>35000</v>
      </c>
      <c r="D95" s="232"/>
      <c r="E95" s="227"/>
    </row>
    <row r="96" spans="1:5" ht="16.5">
      <c r="A96" s="225"/>
      <c r="B96" s="231" t="s">
        <v>224</v>
      </c>
      <c r="C96" s="227">
        <v>50000</v>
      </c>
      <c r="D96" s="232"/>
      <c r="E96" s="227"/>
    </row>
    <row r="97" spans="1:5" ht="16.5">
      <c r="A97" s="225"/>
      <c r="B97" s="236" t="s">
        <v>322</v>
      </c>
      <c r="C97" s="227">
        <v>24253</v>
      </c>
      <c r="D97" s="232"/>
      <c r="E97" s="227"/>
    </row>
    <row r="98" spans="1:5" ht="16.5">
      <c r="A98" s="225"/>
      <c r="B98" s="231" t="s">
        <v>66</v>
      </c>
      <c r="C98" s="227">
        <v>6000</v>
      </c>
      <c r="D98" s="232"/>
      <c r="E98" s="227"/>
    </row>
    <row r="99" spans="1:5" ht="26.25" customHeight="1">
      <c r="A99" s="225"/>
      <c r="B99" s="229" t="s">
        <v>350</v>
      </c>
      <c r="C99" s="227"/>
      <c r="D99" s="230">
        <f>C100</f>
        <v>6000</v>
      </c>
      <c r="E99" s="227"/>
    </row>
    <row r="100" spans="1:5" ht="16.5">
      <c r="A100" s="225"/>
      <c r="B100" s="231" t="s">
        <v>66</v>
      </c>
      <c r="C100" s="227">
        <v>6000</v>
      </c>
      <c r="D100" s="232"/>
      <c r="E100" s="227"/>
    </row>
    <row r="101" spans="1:5" ht="31.5" customHeight="1">
      <c r="A101" s="225"/>
      <c r="B101" s="229" t="s">
        <v>209</v>
      </c>
      <c r="C101" s="227"/>
      <c r="D101" s="230">
        <f>SUM(C102:C103)</f>
        <v>129296</v>
      </c>
      <c r="E101" s="227"/>
    </row>
    <row r="102" spans="1:5" ht="16.5">
      <c r="A102" s="225"/>
      <c r="B102" s="237" t="s">
        <v>191</v>
      </c>
      <c r="C102" s="227">
        <v>117296</v>
      </c>
      <c r="D102" s="232"/>
      <c r="E102" s="227"/>
    </row>
    <row r="103" spans="1:5" ht="16.5">
      <c r="A103" s="225"/>
      <c r="B103" s="231" t="s">
        <v>66</v>
      </c>
      <c r="C103" s="227">
        <v>12000</v>
      </c>
      <c r="D103" s="232"/>
      <c r="E103" s="227"/>
    </row>
    <row r="104" spans="1:7" ht="16.5">
      <c r="A104" s="225"/>
      <c r="B104" s="229" t="s">
        <v>97</v>
      </c>
      <c r="C104" s="227"/>
      <c r="D104" s="230">
        <f>SUM(C105:C119)</f>
        <v>4417471</v>
      </c>
      <c r="E104" s="228"/>
      <c r="G104" s="30">
        <f>D104-4417471</f>
        <v>0</v>
      </c>
    </row>
    <row r="105" spans="1:5" ht="16.5">
      <c r="A105" s="225"/>
      <c r="B105" s="231" t="s">
        <v>188</v>
      </c>
      <c r="C105" s="232">
        <v>250000</v>
      </c>
      <c r="D105" s="230"/>
      <c r="E105" s="227"/>
    </row>
    <row r="106" spans="1:5" ht="16.5">
      <c r="A106" s="225"/>
      <c r="B106" s="231" t="s">
        <v>67</v>
      </c>
      <c r="C106" s="232">
        <v>450000</v>
      </c>
      <c r="D106" s="230"/>
      <c r="E106" s="227"/>
    </row>
    <row r="107" spans="1:5" ht="16.5">
      <c r="A107" s="225"/>
      <c r="B107" s="231" t="s">
        <v>194</v>
      </c>
      <c r="C107" s="232">
        <v>380000</v>
      </c>
      <c r="D107" s="230"/>
      <c r="E107" s="227"/>
    </row>
    <row r="108" spans="1:5" ht="16.5">
      <c r="A108" s="225"/>
      <c r="B108" s="231" t="s">
        <v>81</v>
      </c>
      <c r="C108" s="232">
        <v>450000</v>
      </c>
      <c r="D108" s="230"/>
      <c r="E108" s="227"/>
    </row>
    <row r="109" spans="1:5" ht="16.5">
      <c r="A109" s="225"/>
      <c r="B109" s="231" t="s">
        <v>63</v>
      </c>
      <c r="C109" s="232">
        <v>80000</v>
      </c>
      <c r="D109" s="232"/>
      <c r="E109" s="227"/>
    </row>
    <row r="110" spans="1:5" ht="16.5">
      <c r="A110" s="225"/>
      <c r="B110" s="231" t="s">
        <v>64</v>
      </c>
      <c r="C110" s="232">
        <v>45000</v>
      </c>
      <c r="D110" s="232"/>
      <c r="E110" s="227"/>
    </row>
    <row r="111" spans="1:5" ht="16.5">
      <c r="A111" s="225"/>
      <c r="B111" s="231" t="s">
        <v>333</v>
      </c>
      <c r="C111" s="232">
        <v>300000</v>
      </c>
      <c r="D111" s="232"/>
      <c r="E111" s="227"/>
    </row>
    <row r="112" spans="1:5" ht="16.5">
      <c r="A112" s="225"/>
      <c r="B112" s="231" t="s">
        <v>95</v>
      </c>
      <c r="C112" s="232">
        <v>300000</v>
      </c>
      <c r="D112" s="232"/>
      <c r="E112" s="227"/>
    </row>
    <row r="113" spans="1:5" ht="16.5">
      <c r="A113" s="225"/>
      <c r="B113" s="231" t="s">
        <v>343</v>
      </c>
      <c r="C113" s="232">
        <v>80000</v>
      </c>
      <c r="D113" s="232"/>
      <c r="E113" s="227"/>
    </row>
    <row r="114" spans="1:5" ht="16.5">
      <c r="A114" s="225"/>
      <c r="B114" s="231" t="s">
        <v>65</v>
      </c>
      <c r="C114" s="232">
        <v>80000</v>
      </c>
      <c r="D114" s="232"/>
      <c r="E114" s="227"/>
    </row>
    <row r="115" spans="1:5" ht="16.5">
      <c r="A115" s="225"/>
      <c r="B115" s="231" t="s">
        <v>420</v>
      </c>
      <c r="C115" s="232">
        <v>558471</v>
      </c>
      <c r="D115" s="232"/>
      <c r="E115" s="227"/>
    </row>
    <row r="116" spans="1:5" ht="16.5">
      <c r="A116" s="225"/>
      <c r="B116" s="237" t="s">
        <v>193</v>
      </c>
      <c r="C116" s="232">
        <v>24000</v>
      </c>
      <c r="D116" s="232"/>
      <c r="E116" s="227"/>
    </row>
    <row r="117" spans="1:5" ht="16.5">
      <c r="A117" s="225"/>
      <c r="B117" s="237" t="s">
        <v>96</v>
      </c>
      <c r="C117" s="232">
        <v>200000</v>
      </c>
      <c r="D117" s="232"/>
      <c r="E117" s="227"/>
    </row>
    <row r="118" spans="1:5" ht="16.5">
      <c r="A118" s="225"/>
      <c r="B118" s="231" t="s">
        <v>82</v>
      </c>
      <c r="C118" s="232">
        <v>1100000</v>
      </c>
      <c r="D118" s="232"/>
      <c r="E118" s="227"/>
    </row>
    <row r="119" spans="1:5" ht="16.5">
      <c r="A119" s="225"/>
      <c r="B119" s="231" t="s">
        <v>195</v>
      </c>
      <c r="C119" s="232">
        <v>120000</v>
      </c>
      <c r="D119" s="232"/>
      <c r="E119" s="227"/>
    </row>
    <row r="120" spans="1:5" ht="16.5">
      <c r="A120" s="225"/>
      <c r="B120" s="229" t="s">
        <v>9</v>
      </c>
      <c r="C120" s="227"/>
      <c r="D120" s="230">
        <f>SUM(C121:C130)</f>
        <v>5270135</v>
      </c>
      <c r="E120" s="227"/>
    </row>
    <row r="121" spans="1:5" ht="16.5">
      <c r="A121" s="225"/>
      <c r="B121" s="231" t="s">
        <v>62</v>
      </c>
      <c r="C121" s="227">
        <v>2850505</v>
      </c>
      <c r="D121" s="232"/>
      <c r="E121" s="227"/>
    </row>
    <row r="122" spans="1:5" ht="16.5">
      <c r="A122" s="225"/>
      <c r="B122" s="231" t="s">
        <v>199</v>
      </c>
      <c r="C122" s="227">
        <v>85000</v>
      </c>
      <c r="D122" s="232"/>
      <c r="E122" s="227"/>
    </row>
    <row r="123" spans="1:5" ht="16.5">
      <c r="A123" s="225"/>
      <c r="B123" s="231" t="s">
        <v>83</v>
      </c>
      <c r="C123" s="227">
        <v>439630</v>
      </c>
      <c r="D123" s="232"/>
      <c r="E123" s="227"/>
    </row>
    <row r="124" spans="1:5" ht="16.5">
      <c r="A124" s="225"/>
      <c r="B124" s="231" t="s">
        <v>84</v>
      </c>
      <c r="C124" s="227">
        <v>130000</v>
      </c>
      <c r="D124" s="232"/>
      <c r="E124" s="227"/>
    </row>
    <row r="125" spans="1:5" ht="16.5">
      <c r="A125" s="225"/>
      <c r="B125" s="231" t="s">
        <v>66</v>
      </c>
      <c r="C125" s="227">
        <v>45000</v>
      </c>
      <c r="D125" s="232"/>
      <c r="E125" s="227"/>
    </row>
    <row r="126" spans="1:5" ht="16.5">
      <c r="A126" s="225"/>
      <c r="B126" s="231" t="s">
        <v>67</v>
      </c>
      <c r="C126" s="227">
        <v>450000</v>
      </c>
      <c r="D126" s="232"/>
      <c r="E126" s="227"/>
    </row>
    <row r="127" spans="1:5" ht="16.5">
      <c r="A127" s="225"/>
      <c r="B127" s="231" t="s">
        <v>200</v>
      </c>
      <c r="C127" s="227">
        <v>350000</v>
      </c>
      <c r="D127" s="232"/>
      <c r="E127" s="227"/>
    </row>
    <row r="128" spans="1:5" ht="16.5">
      <c r="A128" s="225"/>
      <c r="B128" s="231" t="s">
        <v>201</v>
      </c>
      <c r="C128" s="227">
        <v>450000</v>
      </c>
      <c r="D128" s="232"/>
      <c r="E128" s="227"/>
    </row>
    <row r="129" spans="1:5" ht="16.5">
      <c r="A129" s="225"/>
      <c r="B129" s="231" t="s">
        <v>85</v>
      </c>
      <c r="C129" s="227">
        <v>120000</v>
      </c>
      <c r="D129" s="232"/>
      <c r="E129" s="227"/>
    </row>
    <row r="130" spans="1:5" ht="16.5">
      <c r="A130" s="225"/>
      <c r="B130" s="231" t="s">
        <v>81</v>
      </c>
      <c r="C130" s="227">
        <v>350000</v>
      </c>
      <c r="D130" s="232"/>
      <c r="E130" s="227"/>
    </row>
    <row r="131" spans="1:5" ht="16.5">
      <c r="A131" s="225"/>
      <c r="B131" s="229" t="s">
        <v>353</v>
      </c>
      <c r="C131" s="227"/>
      <c r="D131" s="230">
        <f>SUM(C132:C132)</f>
        <v>8000</v>
      </c>
      <c r="E131" s="227"/>
    </row>
    <row r="132" spans="1:5" ht="16.5">
      <c r="A132" s="225"/>
      <c r="B132" s="231" t="s">
        <v>66</v>
      </c>
      <c r="C132" s="227">
        <v>8000</v>
      </c>
      <c r="D132" s="232"/>
      <c r="E132" s="227"/>
    </row>
    <row r="133" spans="1:5" ht="16.5">
      <c r="A133" s="225"/>
      <c r="B133" s="231"/>
      <c r="C133" s="227"/>
      <c r="D133" s="232"/>
      <c r="E133" s="227"/>
    </row>
    <row r="134" spans="1:5" ht="16.5">
      <c r="A134" s="225"/>
      <c r="B134" s="229" t="s">
        <v>346</v>
      </c>
      <c r="C134" s="227"/>
      <c r="D134" s="230">
        <f>SUM(C135:C139)</f>
        <v>201213</v>
      </c>
      <c r="E134" s="227"/>
    </row>
    <row r="135" spans="1:5" ht="16.5">
      <c r="A135" s="225"/>
      <c r="B135" s="231" t="s">
        <v>347</v>
      </c>
      <c r="C135" s="227">
        <v>60000</v>
      </c>
      <c r="D135" s="232"/>
      <c r="E135" s="227"/>
    </row>
    <row r="136" spans="1:5" ht="16.5">
      <c r="A136" s="225"/>
      <c r="B136" s="231" t="s">
        <v>205</v>
      </c>
      <c r="C136" s="227">
        <v>60000</v>
      </c>
      <c r="D136" s="232"/>
      <c r="E136" s="227"/>
    </row>
    <row r="137" spans="1:5" ht="16.5">
      <c r="A137" s="225"/>
      <c r="B137" s="231" t="s">
        <v>66</v>
      </c>
      <c r="C137" s="227">
        <v>12000</v>
      </c>
      <c r="D137" s="232"/>
      <c r="E137" s="227"/>
    </row>
    <row r="138" spans="1:5" ht="16.5">
      <c r="A138" s="225"/>
      <c r="B138" s="231" t="s">
        <v>229</v>
      </c>
      <c r="C138" s="227">
        <v>50971</v>
      </c>
      <c r="D138" s="232"/>
      <c r="E138" s="227"/>
    </row>
    <row r="139" spans="1:5" ht="16.5">
      <c r="A139" s="225"/>
      <c r="B139" s="231" t="s">
        <v>225</v>
      </c>
      <c r="C139" s="227">
        <v>18242</v>
      </c>
      <c r="D139" s="232"/>
      <c r="E139" s="227"/>
    </row>
    <row r="140" spans="1:5" ht="30" customHeight="1">
      <c r="A140" s="225">
        <v>4000</v>
      </c>
      <c r="B140" s="234" t="s">
        <v>32</v>
      </c>
      <c r="C140" s="227"/>
      <c r="D140" s="232"/>
      <c r="E140" s="228">
        <f>D141+D143+D152+D164+D166+D168+D170+D173</f>
        <v>8460457</v>
      </c>
    </row>
    <row r="141" spans="1:5" ht="16.5">
      <c r="A141" s="225"/>
      <c r="B141" s="229" t="s">
        <v>5</v>
      </c>
      <c r="C141" s="227"/>
      <c r="D141" s="230">
        <f>SUM(C142:C142)</f>
        <v>529188</v>
      </c>
      <c r="E141" s="227"/>
    </row>
    <row r="142" spans="1:5" ht="16.5">
      <c r="A142" s="225"/>
      <c r="B142" s="238" t="s">
        <v>87</v>
      </c>
      <c r="C142" s="227">
        <v>529188</v>
      </c>
      <c r="D142" s="232"/>
      <c r="E142" s="227"/>
    </row>
    <row r="143" spans="1:5" ht="16.5">
      <c r="A143" s="225"/>
      <c r="B143" s="229" t="s">
        <v>317</v>
      </c>
      <c r="C143" s="227"/>
      <c r="D143" s="230">
        <f>SUM(C144:C151)</f>
        <v>1770000</v>
      </c>
      <c r="E143" s="227"/>
    </row>
    <row r="144" spans="1:5" ht="16.5">
      <c r="A144" s="225"/>
      <c r="B144" s="238" t="s">
        <v>88</v>
      </c>
      <c r="C144" s="227">
        <v>120000</v>
      </c>
      <c r="D144" s="232"/>
      <c r="E144" s="227"/>
    </row>
    <row r="145" spans="1:5" ht="16.5">
      <c r="A145" s="225"/>
      <c r="B145" s="238" t="s">
        <v>89</v>
      </c>
      <c r="C145" s="227">
        <v>80000</v>
      </c>
      <c r="D145" s="232"/>
      <c r="E145" s="227"/>
    </row>
    <row r="146" spans="1:5" ht="16.5">
      <c r="A146" s="225"/>
      <c r="B146" s="238" t="s">
        <v>91</v>
      </c>
      <c r="C146" s="227">
        <v>80000</v>
      </c>
      <c r="D146" s="232"/>
      <c r="E146" s="227"/>
    </row>
    <row r="147" spans="1:5" ht="16.5">
      <c r="A147" s="225"/>
      <c r="B147" s="238" t="s">
        <v>316</v>
      </c>
      <c r="C147" s="227">
        <v>350000</v>
      </c>
      <c r="D147" s="232"/>
      <c r="E147" s="227"/>
    </row>
    <row r="148" spans="1:5" ht="16.5">
      <c r="A148" s="225"/>
      <c r="B148" s="238" t="s">
        <v>302</v>
      </c>
      <c r="C148" s="227">
        <v>350000</v>
      </c>
      <c r="D148" s="232"/>
      <c r="E148" s="227"/>
    </row>
    <row r="149" spans="1:5" ht="16.5">
      <c r="A149" s="225"/>
      <c r="B149" s="238" t="s">
        <v>226</v>
      </c>
      <c r="C149" s="227">
        <v>250000</v>
      </c>
      <c r="D149" s="232"/>
      <c r="E149" s="227"/>
    </row>
    <row r="150" spans="1:5" ht="16.5">
      <c r="A150" s="225"/>
      <c r="B150" s="238" t="s">
        <v>314</v>
      </c>
      <c r="C150" s="227">
        <v>350000</v>
      </c>
      <c r="D150" s="232"/>
      <c r="E150" s="227"/>
    </row>
    <row r="151" spans="1:5" ht="16.5">
      <c r="A151" s="225"/>
      <c r="B151" s="238" t="s">
        <v>92</v>
      </c>
      <c r="C151" s="227">
        <v>190000</v>
      </c>
      <c r="D151" s="232"/>
      <c r="E151" s="227"/>
    </row>
    <row r="152" spans="1:5" ht="16.5">
      <c r="A152" s="225"/>
      <c r="B152" s="229" t="s">
        <v>101</v>
      </c>
      <c r="C152" s="227"/>
      <c r="D152" s="230">
        <f>SUM(C153:C163)</f>
        <v>3137803</v>
      </c>
      <c r="E152" s="227"/>
    </row>
    <row r="153" spans="1:5" ht="16.5">
      <c r="A153" s="225"/>
      <c r="B153" s="238" t="s">
        <v>242</v>
      </c>
      <c r="C153" s="227">
        <v>197803</v>
      </c>
      <c r="D153" s="232"/>
      <c r="E153" s="227"/>
    </row>
    <row r="154" spans="1:5" ht="16.5">
      <c r="A154" s="225"/>
      <c r="B154" s="238" t="s">
        <v>243</v>
      </c>
      <c r="C154" s="227">
        <v>250000</v>
      </c>
      <c r="D154" s="232"/>
      <c r="E154" s="227"/>
    </row>
    <row r="155" spans="1:5" ht="16.5">
      <c r="A155" s="225"/>
      <c r="B155" s="238" t="s">
        <v>244</v>
      </c>
      <c r="C155" s="227">
        <v>380000</v>
      </c>
      <c r="D155" s="232"/>
      <c r="E155" s="227"/>
    </row>
    <row r="156" spans="1:5" ht="16.5">
      <c r="A156" s="225"/>
      <c r="B156" s="238" t="s">
        <v>257</v>
      </c>
      <c r="C156" s="227">
        <v>250000</v>
      </c>
      <c r="D156" s="232"/>
      <c r="E156" s="227"/>
    </row>
    <row r="157" spans="1:5" ht="16.5">
      <c r="A157" s="225"/>
      <c r="B157" s="238" t="s">
        <v>246</v>
      </c>
      <c r="C157" s="227">
        <v>450000</v>
      </c>
      <c r="D157" s="232"/>
      <c r="E157" s="227"/>
    </row>
    <row r="158" spans="1:5" ht="16.5">
      <c r="A158" s="225"/>
      <c r="B158" s="238" t="s">
        <v>258</v>
      </c>
      <c r="C158" s="227">
        <v>250000</v>
      </c>
      <c r="D158" s="232"/>
      <c r="E158" s="227"/>
    </row>
    <row r="159" spans="1:5" ht="16.5">
      <c r="A159" s="225"/>
      <c r="B159" s="238" t="s">
        <v>248</v>
      </c>
      <c r="C159" s="227">
        <v>80000</v>
      </c>
      <c r="D159" s="232"/>
      <c r="E159" s="227"/>
    </row>
    <row r="160" spans="1:5" ht="16.5">
      <c r="A160" s="225"/>
      <c r="B160" s="238" t="s">
        <v>197</v>
      </c>
      <c r="C160" s="227">
        <v>450000</v>
      </c>
      <c r="D160" s="232"/>
      <c r="E160" s="227"/>
    </row>
    <row r="161" spans="1:5" ht="16.5">
      <c r="A161" s="225"/>
      <c r="B161" s="238" t="s">
        <v>198</v>
      </c>
      <c r="C161" s="227">
        <v>350000</v>
      </c>
      <c r="D161" s="232"/>
      <c r="E161" s="227"/>
    </row>
    <row r="162" spans="1:5" ht="16.5">
      <c r="A162" s="225"/>
      <c r="B162" s="238" t="s">
        <v>259</v>
      </c>
      <c r="C162" s="227">
        <v>130000</v>
      </c>
      <c r="D162" s="232"/>
      <c r="E162" s="227"/>
    </row>
    <row r="163" spans="1:5" ht="16.5">
      <c r="A163" s="225"/>
      <c r="B163" s="238" t="s">
        <v>260</v>
      </c>
      <c r="C163" s="227">
        <v>350000</v>
      </c>
      <c r="D163" s="232"/>
      <c r="E163" s="227"/>
    </row>
    <row r="164" spans="1:7" ht="31.5" customHeight="1">
      <c r="A164" s="225"/>
      <c r="B164" s="229" t="s">
        <v>337</v>
      </c>
      <c r="C164" s="227"/>
      <c r="D164" s="230">
        <f>C165</f>
        <v>8932</v>
      </c>
      <c r="E164" s="227"/>
      <c r="G164" s="67"/>
    </row>
    <row r="165" spans="1:5" ht="16.5">
      <c r="A165" s="225"/>
      <c r="B165" s="238" t="s">
        <v>203</v>
      </c>
      <c r="C165" s="227">
        <v>8932</v>
      </c>
      <c r="D165" s="232"/>
      <c r="E165" s="227"/>
    </row>
    <row r="166" spans="1:5" ht="28.5" customHeight="1">
      <c r="A166" s="225"/>
      <c r="B166" s="229" t="s">
        <v>348</v>
      </c>
      <c r="C166" s="227"/>
      <c r="D166" s="230">
        <f>C167</f>
        <v>32553</v>
      </c>
      <c r="E166" s="227"/>
    </row>
    <row r="167" spans="1:5" ht="16.5">
      <c r="A167" s="225"/>
      <c r="B167" s="238" t="s">
        <v>90</v>
      </c>
      <c r="C167" s="227">
        <v>32553</v>
      </c>
      <c r="D167" s="232"/>
      <c r="E167" s="227"/>
    </row>
    <row r="168" spans="1:5" ht="28.5" customHeight="1">
      <c r="A168" s="225"/>
      <c r="B168" s="229" t="s">
        <v>352</v>
      </c>
      <c r="C168" s="227"/>
      <c r="D168" s="230">
        <f>C169</f>
        <v>74265</v>
      </c>
      <c r="E168" s="227"/>
    </row>
    <row r="169" spans="1:5" ht="16.5">
      <c r="A169" s="225"/>
      <c r="B169" s="238" t="s">
        <v>90</v>
      </c>
      <c r="C169" s="227">
        <v>74265</v>
      </c>
      <c r="D169" s="232"/>
      <c r="E169" s="227"/>
    </row>
    <row r="170" spans="1:5" ht="16.5">
      <c r="A170" s="225"/>
      <c r="B170" s="229" t="s">
        <v>9</v>
      </c>
      <c r="C170" s="227"/>
      <c r="D170" s="230">
        <f>SUM(C171:C172)</f>
        <v>2536874</v>
      </c>
      <c r="E170" s="227"/>
    </row>
    <row r="171" spans="1:5" ht="16.5">
      <c r="A171" s="225"/>
      <c r="B171" s="238" t="s">
        <v>344</v>
      </c>
      <c r="C171" s="227">
        <v>2086874</v>
      </c>
      <c r="D171" s="232"/>
      <c r="E171" s="227"/>
    </row>
    <row r="172" spans="1:5" ht="16.5">
      <c r="A172" s="225"/>
      <c r="B172" s="238" t="s">
        <v>202</v>
      </c>
      <c r="C172" s="227">
        <v>450000</v>
      </c>
      <c r="D172" s="232"/>
      <c r="E172" s="227"/>
    </row>
    <row r="173" spans="1:5" ht="30" customHeight="1">
      <c r="A173" s="225"/>
      <c r="B173" s="229" t="s">
        <v>217</v>
      </c>
      <c r="C173" s="227"/>
      <c r="D173" s="230">
        <f>SUM(C174:C175)</f>
        <v>370842</v>
      </c>
      <c r="E173" s="227"/>
    </row>
    <row r="174" spans="1:5" ht="16.5">
      <c r="A174" s="225"/>
      <c r="B174" s="238" t="s">
        <v>90</v>
      </c>
      <c r="C174" s="227">
        <v>190000</v>
      </c>
      <c r="D174" s="232"/>
      <c r="E174" s="227"/>
    </row>
    <row r="175" spans="1:5" ht="16.5">
      <c r="A175" s="225"/>
      <c r="B175" s="238" t="s">
        <v>196</v>
      </c>
      <c r="C175" s="227">
        <v>180842</v>
      </c>
      <c r="D175" s="232"/>
      <c r="E175" s="227"/>
    </row>
    <row r="176" spans="1:5" ht="16.5">
      <c r="A176" s="225">
        <v>5000</v>
      </c>
      <c r="B176" s="226" t="s">
        <v>423</v>
      </c>
      <c r="C176" s="227"/>
      <c r="D176" s="230">
        <f>SUM(C177:C178)</f>
        <v>234340</v>
      </c>
      <c r="E176" s="230">
        <v>234340</v>
      </c>
    </row>
    <row r="177" spans="1:5" ht="16.5">
      <c r="A177" s="225"/>
      <c r="B177" s="237" t="s">
        <v>424</v>
      </c>
      <c r="C177" s="227">
        <v>234340</v>
      </c>
      <c r="D177" s="232"/>
      <c r="E177" s="227"/>
    </row>
    <row r="178" spans="1:5" ht="16.5">
      <c r="A178" s="225"/>
      <c r="B178" s="239"/>
      <c r="C178" s="227"/>
      <c r="D178" s="232"/>
      <c r="E178" s="227"/>
    </row>
    <row r="179" spans="1:7" ht="33.75" customHeight="1">
      <c r="A179" s="225">
        <v>6000</v>
      </c>
      <c r="B179" s="226" t="s">
        <v>70</v>
      </c>
      <c r="C179" s="227"/>
      <c r="D179" s="232"/>
      <c r="E179" s="228">
        <f>D180+D182</f>
        <v>37461246</v>
      </c>
      <c r="G179" s="68"/>
    </row>
    <row r="180" spans="1:5" ht="16.5">
      <c r="A180" s="225"/>
      <c r="B180" s="226" t="s">
        <v>14</v>
      </c>
      <c r="C180" s="227"/>
      <c r="D180" s="230">
        <f>C181</f>
        <v>37461246</v>
      </c>
      <c r="E180" s="227"/>
    </row>
    <row r="181" spans="1:5" ht="16.5">
      <c r="A181" s="225"/>
      <c r="B181" s="240" t="s">
        <v>344</v>
      </c>
      <c r="C181" s="227">
        <v>37461246</v>
      </c>
      <c r="D181" s="230"/>
      <c r="E181" s="227"/>
    </row>
    <row r="182" spans="1:5" ht="16.5">
      <c r="A182" s="225"/>
      <c r="B182" s="226"/>
      <c r="C182" s="228"/>
      <c r="D182" s="230"/>
      <c r="E182" s="227"/>
    </row>
    <row r="183" spans="1:5" ht="16.5">
      <c r="A183" s="225"/>
      <c r="B183" s="239"/>
      <c r="C183" s="228"/>
      <c r="D183" s="227"/>
      <c r="E183" s="227"/>
    </row>
    <row r="184" spans="1:8" ht="16.5">
      <c r="A184" s="241"/>
      <c r="B184" s="242"/>
      <c r="C184" s="243"/>
      <c r="D184" s="244">
        <f>SUM(D7:D183)</f>
        <v>91449197</v>
      </c>
      <c r="E184" s="245">
        <f>SUM(E6:E183)</f>
        <v>91449197</v>
      </c>
      <c r="G184" s="30"/>
      <c r="H184" s="30"/>
    </row>
    <row r="185" spans="1:7" ht="15">
      <c r="A185" s="153"/>
      <c r="B185" s="152"/>
      <c r="C185" s="154"/>
      <c r="D185" s="154"/>
      <c r="E185" s="154">
        <v>91449197</v>
      </c>
      <c r="G185" s="68"/>
    </row>
    <row r="186" spans="1:7" ht="13.5">
      <c r="A186" s="131"/>
      <c r="B186" s="132"/>
      <c r="C186" s="133"/>
      <c r="D186" s="133"/>
      <c r="E186" s="134">
        <f>E184-E185</f>
        <v>0</v>
      </c>
      <c r="G186" s="68"/>
    </row>
    <row r="188" ht="13.5">
      <c r="G188" s="30"/>
    </row>
    <row r="189" ht="13.5">
      <c r="G189" s="30"/>
    </row>
  </sheetData>
  <sheetProtection/>
  <mergeCells count="3">
    <mergeCell ref="A3:E3"/>
    <mergeCell ref="A1:E1"/>
    <mergeCell ref="A2:E2"/>
  </mergeCells>
  <dataValidations count="1">
    <dataValidation errorStyle="warning" type="decimal" operator="equal" allowBlank="1" showInputMessage="1" showErrorMessage="1" errorTitle="Favor de verificar" error="El GRAN TOTAL debe de coincidir con la suma de todos los SUBTOTALES." sqref="E184">
      <formula1>SUM('PE-01'!#REF!)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/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="60" zoomScaleNormal="60" workbookViewId="0" topLeftCell="A1">
      <selection activeCell="D10" sqref="D10"/>
    </sheetView>
  </sheetViews>
  <sheetFormatPr defaultColWidth="11.57421875" defaultRowHeight="15"/>
  <cols>
    <col min="1" max="1" width="48.8515625" style="20" customWidth="1"/>
    <col min="2" max="2" width="88.28125" style="2" customWidth="1"/>
    <col min="3" max="3" width="14.421875" style="30" customWidth="1"/>
    <col min="4" max="4" width="12.8515625" style="30" customWidth="1"/>
    <col min="5" max="5" width="13.7109375" style="30" hidden="1" customWidth="1"/>
    <col min="6" max="6" width="9.140625" style="2" customWidth="1"/>
    <col min="7" max="7" width="13.7109375" style="2" hidden="1" customWidth="1"/>
    <col min="8" max="9" width="13.7109375" style="2" bestFit="1" customWidth="1"/>
    <col min="10" max="16384" width="11.421875" style="2" customWidth="1"/>
  </cols>
  <sheetData>
    <row r="1" spans="1:7" ht="13.5">
      <c r="A1" s="11"/>
      <c r="B1" s="11"/>
      <c r="E1" s="60"/>
      <c r="G1" s="68"/>
    </row>
    <row r="2" spans="1:2" ht="15">
      <c r="A2" s="1"/>
      <c r="B2" s="11"/>
    </row>
    <row r="3" spans="1:7" ht="15">
      <c r="A3" s="11"/>
      <c r="B3" s="11"/>
      <c r="G3" s="30"/>
    </row>
    <row r="4" spans="1:7" ht="15">
      <c r="A4" s="319" t="s">
        <v>328</v>
      </c>
      <c r="B4" s="319"/>
      <c r="G4" s="30"/>
    </row>
    <row r="5" spans="1:2" ht="15">
      <c r="A5" s="319"/>
      <c r="B5" s="319"/>
    </row>
    <row r="6" spans="1:2" ht="13.5">
      <c r="A6" s="315" t="s">
        <v>485</v>
      </c>
      <c r="B6" s="315"/>
    </row>
    <row r="7" spans="1:2" ht="13.5">
      <c r="A7" s="93" t="s">
        <v>271</v>
      </c>
      <c r="B7" s="94"/>
    </row>
    <row r="8" spans="1:2" ht="13.5">
      <c r="A8" s="95" t="s">
        <v>272</v>
      </c>
      <c r="B8" s="95" t="s">
        <v>273</v>
      </c>
    </row>
    <row r="9" spans="1:2" ht="13.5">
      <c r="A9" s="96"/>
      <c r="B9" s="96"/>
    </row>
    <row r="10" spans="1:2" ht="168.75" customHeight="1">
      <c r="A10" s="77" t="s">
        <v>287</v>
      </c>
      <c r="B10" s="97" t="s">
        <v>357</v>
      </c>
    </row>
    <row r="11" spans="1:2" ht="51.75">
      <c r="A11" s="77" t="s">
        <v>289</v>
      </c>
      <c r="B11" s="97" t="s">
        <v>288</v>
      </c>
    </row>
    <row r="12" spans="1:2" ht="39">
      <c r="A12" s="78" t="s">
        <v>291</v>
      </c>
      <c r="B12" s="98" t="s">
        <v>290</v>
      </c>
    </row>
    <row r="13" spans="1:2" ht="39">
      <c r="A13" s="79" t="s">
        <v>292</v>
      </c>
      <c r="B13" s="99" t="s">
        <v>358</v>
      </c>
    </row>
    <row r="14" spans="1:2" ht="13.5">
      <c r="A14" s="96"/>
      <c r="B14" s="96"/>
    </row>
    <row r="15" spans="1:2" ht="13.5">
      <c r="A15" s="100" t="s">
        <v>275</v>
      </c>
      <c r="B15" s="96"/>
    </row>
    <row r="16" spans="1:2" ht="13.5">
      <c r="A16" s="96"/>
      <c r="B16" s="96"/>
    </row>
    <row r="17" spans="1:2" ht="15.75">
      <c r="A17" s="80" t="s">
        <v>274</v>
      </c>
      <c r="B17" s="101" t="s">
        <v>276</v>
      </c>
    </row>
    <row r="18" spans="1:2" ht="13.5">
      <c r="A18" s="102"/>
      <c r="B18" s="102"/>
    </row>
    <row r="19" spans="1:2" ht="15.75">
      <c r="A19" s="103" t="s">
        <v>277</v>
      </c>
      <c r="B19" s="104">
        <v>91449197</v>
      </c>
    </row>
    <row r="20" spans="1:2" ht="13.5">
      <c r="A20" s="102"/>
      <c r="B20" s="102"/>
    </row>
    <row r="21" spans="1:2" ht="15.75">
      <c r="A21" s="102" t="s">
        <v>278</v>
      </c>
      <c r="B21" s="105">
        <v>27230787</v>
      </c>
    </row>
    <row r="22" spans="1:2" ht="15.75">
      <c r="A22" s="106" t="s">
        <v>279</v>
      </c>
      <c r="B22" s="105">
        <v>5905999</v>
      </c>
    </row>
    <row r="23" spans="1:2" ht="15.75">
      <c r="A23" s="106" t="s">
        <v>280</v>
      </c>
      <c r="B23" s="105">
        <v>12156368</v>
      </c>
    </row>
    <row r="24" spans="1:2" ht="15.75">
      <c r="A24" s="107" t="s">
        <v>281</v>
      </c>
      <c r="B24" s="105">
        <v>8460457</v>
      </c>
    </row>
    <row r="25" spans="1:2" ht="15.75">
      <c r="A25" s="106" t="s">
        <v>282</v>
      </c>
      <c r="B25" s="105">
        <v>234340</v>
      </c>
    </row>
    <row r="26" spans="1:2" ht="15.75">
      <c r="A26" s="106" t="s">
        <v>283</v>
      </c>
      <c r="B26" s="105">
        <v>37461246</v>
      </c>
    </row>
    <row r="27" spans="1:2" ht="15.75">
      <c r="A27" s="106" t="s">
        <v>284</v>
      </c>
      <c r="B27" s="105"/>
    </row>
    <row r="28" spans="1:2" ht="15.75">
      <c r="A28" s="106" t="s">
        <v>285</v>
      </c>
      <c r="B28" s="105"/>
    </row>
    <row r="29" spans="1:2" ht="15.75">
      <c r="A29" s="106" t="s">
        <v>286</v>
      </c>
      <c r="B29" s="105"/>
    </row>
    <row r="30" spans="1:2" ht="13.5">
      <c r="A30" s="76"/>
      <c r="B30" s="76"/>
    </row>
    <row r="31" spans="1:2" ht="13.5">
      <c r="A31" s="75"/>
      <c r="B31" s="75"/>
    </row>
  </sheetData>
  <sheetProtection/>
  <mergeCells count="3">
    <mergeCell ref="A4:B4"/>
    <mergeCell ref="A5:B5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2"/>
  <sheetViews>
    <sheetView workbookViewId="0" topLeftCell="A152">
      <selection activeCell="B15" sqref="B15"/>
    </sheetView>
  </sheetViews>
  <sheetFormatPr defaultColWidth="11.57421875" defaultRowHeight="15"/>
  <cols>
    <col min="1" max="1" width="12.00390625" style="264" customWidth="1"/>
    <col min="2" max="2" width="47.7109375" style="264" customWidth="1"/>
    <col min="3" max="3" width="13.140625" style="264" customWidth="1"/>
    <col min="4" max="4" width="17.421875" style="264" customWidth="1"/>
    <col min="5" max="5" width="15.140625" style="264" customWidth="1"/>
    <col min="6" max="6" width="13.421875" style="264" customWidth="1"/>
    <col min="7" max="16384" width="11.421875" style="264" customWidth="1"/>
  </cols>
  <sheetData>
    <row r="1" s="258" customFormat="1" ht="16.5"/>
    <row r="2" s="258" customFormat="1" ht="16.5">
      <c r="A2" s="93"/>
    </row>
    <row r="3" s="258" customFormat="1" ht="16.5"/>
    <row r="4" spans="1:5" s="258" customFormat="1" ht="12.75">
      <c r="A4" s="315" t="s">
        <v>328</v>
      </c>
      <c r="B4" s="315"/>
      <c r="C4" s="315"/>
      <c r="D4" s="315"/>
      <c r="E4" s="259"/>
    </row>
    <row r="5" spans="1:5" s="258" customFormat="1" ht="12.75">
      <c r="A5" s="315" t="s">
        <v>232</v>
      </c>
      <c r="B5" s="315"/>
      <c r="C5" s="315"/>
      <c r="D5" s="315"/>
      <c r="E5" s="259"/>
    </row>
    <row r="6" spans="1:5" s="258" customFormat="1" ht="13.5" thickBot="1">
      <c r="A6" s="315" t="s">
        <v>417</v>
      </c>
      <c r="B6" s="315"/>
      <c r="C6" s="315"/>
      <c r="D6" s="315"/>
      <c r="E6" s="259"/>
    </row>
    <row r="7" spans="1:4" s="258" customFormat="1" ht="15.75" customHeight="1" thickBot="1">
      <c r="A7" s="315" t="s">
        <v>27</v>
      </c>
      <c r="B7" s="315"/>
      <c r="C7" s="137"/>
      <c r="D7" s="260" t="s">
        <v>28</v>
      </c>
    </row>
    <row r="8" spans="1:5" s="258" customFormat="1" ht="21.75">
      <c r="A8" s="261"/>
      <c r="B8" s="305" t="s">
        <v>854</v>
      </c>
      <c r="C8" s="304"/>
      <c r="D8" s="261"/>
      <c r="E8" s="262"/>
    </row>
    <row r="9" spans="1:5" s="258" customFormat="1" ht="12.75">
      <c r="A9" s="263" t="s">
        <v>233</v>
      </c>
      <c r="B9" s="261"/>
      <c r="C9" s="261"/>
      <c r="D9" s="261"/>
      <c r="E9" s="261"/>
    </row>
    <row r="10" ht="13.5" thickBot="1">
      <c r="D10" s="93" t="s">
        <v>26</v>
      </c>
    </row>
    <row r="11" spans="1:4" ht="13.5" thickBot="1">
      <c r="A11" s="265" t="s">
        <v>73</v>
      </c>
      <c r="B11" s="265" t="s">
        <v>76</v>
      </c>
      <c r="C11" s="265"/>
      <c r="D11" s="265" t="s">
        <v>33</v>
      </c>
    </row>
    <row r="12" spans="1:4" ht="12.75">
      <c r="A12" s="266"/>
      <c r="B12" s="267"/>
      <c r="C12" s="268"/>
      <c r="D12" s="269"/>
    </row>
    <row r="13" spans="1:4" ht="12.75">
      <c r="A13" s="270"/>
      <c r="B13" s="271" t="s">
        <v>3</v>
      </c>
      <c r="C13" s="272"/>
      <c r="D13" s="273">
        <f>SUM(D14:D15)</f>
        <v>365600</v>
      </c>
    </row>
    <row r="14" spans="1:4" ht="12.75">
      <c r="A14" s="270"/>
      <c r="B14" s="274" t="s">
        <v>329</v>
      </c>
      <c r="C14" s="268"/>
      <c r="D14" s="269">
        <v>258600</v>
      </c>
    </row>
    <row r="15" spans="1:4" ht="12.75">
      <c r="A15" s="270"/>
      <c r="B15" s="274" t="s">
        <v>222</v>
      </c>
      <c r="C15" s="268"/>
      <c r="D15" s="269">
        <v>107000</v>
      </c>
    </row>
    <row r="16" spans="1:4" ht="12.75">
      <c r="A16" s="266"/>
      <c r="B16" s="275" t="s">
        <v>10</v>
      </c>
      <c r="C16" s="276"/>
      <c r="D16" s="273">
        <f>SUM(D17:D22)</f>
        <v>1086800</v>
      </c>
    </row>
    <row r="17" spans="1:4" ht="12.75">
      <c r="A17" s="266"/>
      <c r="B17" s="277" t="s">
        <v>98</v>
      </c>
      <c r="C17" s="278"/>
      <c r="D17" s="269">
        <v>156800</v>
      </c>
    </row>
    <row r="18" spans="1:4" ht="12.75">
      <c r="A18" s="266"/>
      <c r="B18" s="277" t="s">
        <v>227</v>
      </c>
      <c r="C18" s="278"/>
      <c r="D18" s="269">
        <v>130000</v>
      </c>
    </row>
    <row r="19" spans="1:4" ht="12.75">
      <c r="A19" s="266"/>
      <c r="B19" s="277" t="s">
        <v>228</v>
      </c>
      <c r="C19" s="278"/>
      <c r="D19" s="269">
        <v>80000</v>
      </c>
    </row>
    <row r="20" spans="1:4" ht="12.75">
      <c r="A20" s="266"/>
      <c r="B20" s="277" t="s">
        <v>192</v>
      </c>
      <c r="C20" s="278"/>
      <c r="D20" s="269">
        <v>250000</v>
      </c>
    </row>
    <row r="21" spans="1:4" ht="12.75">
      <c r="A21" s="266"/>
      <c r="B21" s="277" t="s">
        <v>210</v>
      </c>
      <c r="C21" s="278"/>
      <c r="D21" s="269">
        <v>120000</v>
      </c>
    </row>
    <row r="22" spans="1:4" ht="12.75">
      <c r="A22" s="266"/>
      <c r="B22" s="274" t="s">
        <v>190</v>
      </c>
      <c r="C22" s="268"/>
      <c r="D22" s="269">
        <v>350000</v>
      </c>
    </row>
    <row r="23" spans="1:4" ht="12.75">
      <c r="A23" s="266"/>
      <c r="B23" s="271" t="s">
        <v>30</v>
      </c>
      <c r="C23" s="272"/>
      <c r="D23" s="273">
        <f>SUM(D24:D27)</f>
        <v>404000</v>
      </c>
    </row>
    <row r="24" spans="1:4" ht="12.75">
      <c r="A24" s="266"/>
      <c r="B24" s="277" t="s">
        <v>16</v>
      </c>
      <c r="C24" s="278"/>
      <c r="D24" s="269">
        <v>96000</v>
      </c>
    </row>
    <row r="25" spans="1:4" ht="12.75">
      <c r="A25" s="266"/>
      <c r="B25" s="277" t="s">
        <v>17</v>
      </c>
      <c r="C25" s="278"/>
      <c r="D25" s="269">
        <v>12000</v>
      </c>
    </row>
    <row r="26" spans="1:4" ht="12.75">
      <c r="A26" s="266"/>
      <c r="B26" s="277" t="s">
        <v>18</v>
      </c>
      <c r="C26" s="278"/>
      <c r="D26" s="269">
        <v>250000</v>
      </c>
    </row>
    <row r="27" spans="1:4" ht="12.75">
      <c r="A27" s="266"/>
      <c r="B27" s="277" t="s">
        <v>19</v>
      </c>
      <c r="C27" s="278"/>
      <c r="D27" s="269">
        <v>46000</v>
      </c>
    </row>
    <row r="28" spans="1:4" ht="12.75">
      <c r="A28" s="266"/>
      <c r="B28" s="274"/>
      <c r="C28" s="268"/>
      <c r="D28" s="269"/>
    </row>
    <row r="29" spans="1:4" ht="25.5">
      <c r="A29" s="266"/>
      <c r="B29" s="275" t="s">
        <v>32</v>
      </c>
      <c r="C29" s="276"/>
      <c r="D29" s="273">
        <f>SUM(D30:D32)</f>
        <v>529188</v>
      </c>
    </row>
    <row r="30" spans="1:4" ht="12.75">
      <c r="A30" s="266"/>
      <c r="B30" s="279" t="s">
        <v>21</v>
      </c>
      <c r="C30" s="280"/>
      <c r="D30" s="269">
        <v>0</v>
      </c>
    </row>
    <row r="31" spans="1:4" ht="12.75">
      <c r="A31" s="266"/>
      <c r="B31" s="279" t="s">
        <v>22</v>
      </c>
      <c r="C31" s="280"/>
      <c r="D31" s="269">
        <v>0</v>
      </c>
    </row>
    <row r="32" spans="1:4" ht="12.75">
      <c r="A32" s="266"/>
      <c r="B32" s="279" t="s">
        <v>23</v>
      </c>
      <c r="C32" s="280"/>
      <c r="D32" s="269">
        <v>529188</v>
      </c>
    </row>
    <row r="33" spans="1:4" ht="12.75">
      <c r="A33" s="266"/>
      <c r="B33" s="281" t="s">
        <v>68</v>
      </c>
      <c r="C33" s="282"/>
      <c r="D33" s="273">
        <f>D34</f>
        <v>234340</v>
      </c>
    </row>
    <row r="34" spans="1:4" ht="12.75">
      <c r="A34" s="266"/>
      <c r="B34" s="277" t="s">
        <v>69</v>
      </c>
      <c r="C34" s="278"/>
      <c r="D34" s="269">
        <v>234340</v>
      </c>
    </row>
    <row r="35" spans="1:6" ht="12.75">
      <c r="A35" s="266"/>
      <c r="B35" s="274"/>
      <c r="C35" s="268"/>
      <c r="D35" s="269"/>
      <c r="F35" s="283"/>
    </row>
    <row r="36" spans="1:4" ht="13.5" thickBot="1">
      <c r="A36" s="266"/>
      <c r="B36" s="284"/>
      <c r="C36" s="268"/>
      <c r="D36" s="269"/>
    </row>
    <row r="37" spans="1:4" ht="15.75" customHeight="1" thickBot="1">
      <c r="A37" s="316" t="s">
        <v>2</v>
      </c>
      <c r="B37" s="317"/>
      <c r="C37" s="285"/>
      <c r="D37" s="286">
        <f>D16+D23+D29+D33+D13</f>
        <v>2619928</v>
      </c>
    </row>
    <row r="38" ht="13.5">
      <c r="D38" s="287">
        <f>476030+1369025+78320+696553</f>
        <v>2619928</v>
      </c>
    </row>
    <row r="39" ht="12.75">
      <c r="D39" s="283">
        <f>D37-D38</f>
        <v>0</v>
      </c>
    </row>
    <row r="42" ht="16.5"/>
    <row r="43" spans="1:4" ht="16.5">
      <c r="A43" s="315" t="s">
        <v>328</v>
      </c>
      <c r="B43" s="315"/>
      <c r="C43" s="315"/>
      <c r="D43" s="315"/>
    </row>
    <row r="44" spans="1:4" ht="16.5">
      <c r="A44" s="315" t="s">
        <v>232</v>
      </c>
      <c r="B44" s="315"/>
      <c r="C44" s="315"/>
      <c r="D44" s="315"/>
    </row>
    <row r="45" spans="1:4" ht="13.5" thickBot="1">
      <c r="A45" s="315" t="s">
        <v>417</v>
      </c>
      <c r="B45" s="315"/>
      <c r="C45" s="315"/>
      <c r="D45" s="315"/>
    </row>
    <row r="46" spans="1:4" ht="13.5" thickBot="1">
      <c r="A46" s="315" t="s">
        <v>330</v>
      </c>
      <c r="B46" s="315"/>
      <c r="C46" s="137"/>
      <c r="D46" s="260" t="s">
        <v>317</v>
      </c>
    </row>
    <row r="47" spans="1:4" ht="12.75">
      <c r="A47" s="261"/>
      <c r="B47" s="261"/>
      <c r="C47" s="261"/>
      <c r="D47" s="261"/>
    </row>
    <row r="48" spans="1:4" ht="12.75">
      <c r="A48" s="263" t="s">
        <v>233</v>
      </c>
      <c r="B48" s="261"/>
      <c r="C48" s="261"/>
      <c r="D48" s="261"/>
    </row>
    <row r="49" ht="13.5" thickBot="1"/>
    <row r="50" spans="1:4" ht="13.5" thickBot="1">
      <c r="A50" s="288" t="s">
        <v>73</v>
      </c>
      <c r="B50" s="288" t="s">
        <v>76</v>
      </c>
      <c r="C50" s="288"/>
      <c r="D50" s="288" t="s">
        <v>33</v>
      </c>
    </row>
    <row r="51" spans="1:4" ht="12.75">
      <c r="A51" s="274"/>
      <c r="B51" s="274"/>
      <c r="C51" s="274"/>
      <c r="D51" s="289"/>
    </row>
    <row r="52" spans="1:4" ht="12.75">
      <c r="A52" s="274"/>
      <c r="B52" s="271" t="s">
        <v>3</v>
      </c>
      <c r="C52" s="271"/>
      <c r="D52" s="290">
        <f>SUM(D53:D55)</f>
        <v>18250187</v>
      </c>
    </row>
    <row r="53" spans="1:4" ht="12.75">
      <c r="A53" s="274"/>
      <c r="B53" s="274" t="s">
        <v>4</v>
      </c>
      <c r="C53" s="274"/>
      <c r="D53" s="289">
        <v>16950000</v>
      </c>
    </row>
    <row r="54" spans="1:4" ht="12.75">
      <c r="A54" s="274"/>
      <c r="B54" s="274" t="s">
        <v>419</v>
      </c>
      <c r="C54" s="274"/>
      <c r="D54" s="289">
        <v>1180187</v>
      </c>
    </row>
    <row r="55" spans="1:4" ht="12.75">
      <c r="A55" s="274"/>
      <c r="B55" s="277" t="s">
        <v>211</v>
      </c>
      <c r="C55" s="277"/>
      <c r="D55" s="289">
        <v>120000</v>
      </c>
    </row>
    <row r="56" spans="1:5" ht="12.75">
      <c r="A56" s="274"/>
      <c r="B56" s="275" t="s">
        <v>10</v>
      </c>
      <c r="C56" s="275"/>
      <c r="D56" s="290">
        <f>SUM(D57:D59)</f>
        <v>1320000</v>
      </c>
      <c r="E56" s="283"/>
    </row>
    <row r="57" spans="1:4" ht="25.5">
      <c r="A57" s="274"/>
      <c r="B57" s="277" t="s">
        <v>11</v>
      </c>
      <c r="C57" s="277"/>
      <c r="D57" s="289">
        <v>120000</v>
      </c>
    </row>
    <row r="58" spans="1:4" ht="12.75">
      <c r="A58" s="274"/>
      <c r="B58" s="277" t="s">
        <v>234</v>
      </c>
      <c r="C58" s="277"/>
      <c r="D58" s="289">
        <v>350000</v>
      </c>
    </row>
    <row r="59" spans="1:4" ht="12.75">
      <c r="A59" s="274"/>
      <c r="B59" s="277" t="s">
        <v>13</v>
      </c>
      <c r="C59" s="277"/>
      <c r="D59" s="289">
        <v>850000</v>
      </c>
    </row>
    <row r="60" spans="1:4" ht="12.75">
      <c r="A60" s="274"/>
      <c r="B60" s="271" t="s">
        <v>30</v>
      </c>
      <c r="C60" s="271"/>
      <c r="D60" s="290">
        <f>SUM(D61:D67)</f>
        <v>1605000</v>
      </c>
    </row>
    <row r="61" spans="1:4" ht="12.75">
      <c r="A61" s="274"/>
      <c r="B61" s="277" t="s">
        <v>293</v>
      </c>
      <c r="C61" s="277"/>
      <c r="D61" s="289">
        <v>120000</v>
      </c>
    </row>
    <row r="62" spans="1:4" ht="12.75">
      <c r="A62" s="274"/>
      <c r="B62" s="277" t="s">
        <v>17</v>
      </c>
      <c r="C62" s="277"/>
      <c r="D62" s="289">
        <v>35000</v>
      </c>
    </row>
    <row r="63" spans="1:4" ht="12.75">
      <c r="A63" s="274"/>
      <c r="B63" s="277" t="s">
        <v>331</v>
      </c>
      <c r="C63" s="277"/>
      <c r="D63" s="289">
        <v>450000</v>
      </c>
    </row>
    <row r="64" spans="1:4" ht="25.5">
      <c r="A64" s="274"/>
      <c r="B64" s="277" t="s">
        <v>294</v>
      </c>
      <c r="C64" s="277"/>
      <c r="D64" s="289">
        <v>250000</v>
      </c>
    </row>
    <row r="65" spans="1:4" ht="12.75">
      <c r="A65" s="274"/>
      <c r="B65" s="277" t="s">
        <v>418</v>
      </c>
      <c r="C65" s="277"/>
      <c r="D65" s="289">
        <v>350000</v>
      </c>
    </row>
    <row r="66" spans="1:4" ht="25.5">
      <c r="A66" s="274"/>
      <c r="B66" s="277" t="s">
        <v>295</v>
      </c>
      <c r="C66" s="277"/>
      <c r="D66" s="289">
        <v>150000</v>
      </c>
    </row>
    <row r="67" spans="1:4" ht="25.5">
      <c r="A67" s="274"/>
      <c r="B67" s="277" t="s">
        <v>296</v>
      </c>
      <c r="C67" s="277"/>
      <c r="D67" s="289">
        <v>250000</v>
      </c>
    </row>
    <row r="68" spans="1:4" ht="25.5">
      <c r="A68" s="274"/>
      <c r="B68" s="275" t="s">
        <v>32</v>
      </c>
      <c r="C68" s="275"/>
      <c r="D68" s="290">
        <f>SUM(D69:D77)</f>
        <v>1770000</v>
      </c>
    </row>
    <row r="69" spans="1:4" ht="12.75">
      <c r="A69" s="274"/>
      <c r="B69" s="279" t="s">
        <v>297</v>
      </c>
      <c r="C69" s="279"/>
      <c r="D69" s="289">
        <v>120000</v>
      </c>
    </row>
    <row r="70" spans="1:4" ht="12.75">
      <c r="A70" s="274"/>
      <c r="B70" s="279" t="s">
        <v>298</v>
      </c>
      <c r="C70" s="279"/>
      <c r="D70" s="289">
        <v>80000</v>
      </c>
    </row>
    <row r="71" spans="1:4" ht="12.75">
      <c r="A71" s="274"/>
      <c r="B71" s="279" t="s">
        <v>299</v>
      </c>
      <c r="C71" s="279"/>
      <c r="D71" s="289">
        <v>80000</v>
      </c>
    </row>
    <row r="72" spans="1:4" ht="12.75">
      <c r="A72" s="274"/>
      <c r="B72" s="279" t="s">
        <v>300</v>
      </c>
      <c r="C72" s="279"/>
      <c r="D72" s="289">
        <v>190000</v>
      </c>
    </row>
    <row r="73" spans="1:4" ht="12.75">
      <c r="A73" s="274"/>
      <c r="B73" s="279" t="s">
        <v>301</v>
      </c>
      <c r="C73" s="279"/>
      <c r="D73" s="289">
        <v>350000</v>
      </c>
    </row>
    <row r="74" spans="1:4" ht="12.75">
      <c r="A74" s="274"/>
      <c r="B74" s="279" t="s">
        <v>203</v>
      </c>
      <c r="C74" s="279"/>
      <c r="D74" s="289">
        <v>350000</v>
      </c>
    </row>
    <row r="75" spans="1:4" ht="12.75">
      <c r="A75" s="274"/>
      <c r="B75" s="279" t="s">
        <v>86</v>
      </c>
      <c r="C75" s="279"/>
      <c r="D75" s="289">
        <v>250000</v>
      </c>
    </row>
    <row r="76" spans="1:4" ht="12.75">
      <c r="A76" s="274"/>
      <c r="B76" s="279" t="s">
        <v>302</v>
      </c>
      <c r="C76" s="279"/>
      <c r="D76" s="289">
        <v>350000</v>
      </c>
    </row>
    <row r="77" spans="1:4" ht="13.5" thickBot="1">
      <c r="A77" s="274"/>
      <c r="B77" s="274"/>
      <c r="C77" s="274"/>
      <c r="D77" s="289"/>
    </row>
    <row r="78" spans="1:4" ht="15.75" customHeight="1" thickBot="1">
      <c r="A78" s="316" t="s">
        <v>2</v>
      </c>
      <c r="B78" s="317"/>
      <c r="C78" s="285"/>
      <c r="D78" s="291">
        <f>D52+D56+D60+D68</f>
        <v>22945187</v>
      </c>
    </row>
    <row r="79" spans="4:5" ht="13.5">
      <c r="D79" s="287">
        <v>22945187</v>
      </c>
      <c r="E79" s="283">
        <f>D78-D79</f>
        <v>0</v>
      </c>
    </row>
    <row r="80" ht="16.5">
      <c r="D80" s="283"/>
    </row>
    <row r="81" ht="10.5" customHeight="1"/>
    <row r="82" spans="1:4" ht="13.5" customHeight="1">
      <c r="A82" s="319" t="s">
        <v>328</v>
      </c>
      <c r="B82" s="319"/>
      <c r="C82" s="319"/>
      <c r="D82" s="319"/>
    </row>
    <row r="83" spans="1:4" ht="16.5">
      <c r="A83" s="319" t="s">
        <v>232</v>
      </c>
      <c r="B83" s="319"/>
      <c r="C83" s="319"/>
      <c r="D83" s="319"/>
    </row>
    <row r="84" spans="1:4" ht="13.5" thickBot="1">
      <c r="A84" s="319" t="s">
        <v>417</v>
      </c>
      <c r="B84" s="319"/>
      <c r="C84" s="319"/>
      <c r="D84" s="319"/>
    </row>
    <row r="85" spans="1:4" ht="11.25" customHeight="1" thickBot="1">
      <c r="A85" s="319" t="s">
        <v>100</v>
      </c>
      <c r="B85" s="319"/>
      <c r="C85" s="135"/>
      <c r="D85" s="16" t="s">
        <v>212</v>
      </c>
    </row>
    <row r="86" spans="1:4" ht="0.75" customHeight="1" hidden="1">
      <c r="A86" s="13"/>
      <c r="B86" s="13"/>
      <c r="C86" s="13"/>
      <c r="D86" s="13"/>
    </row>
    <row r="87" spans="1:4" ht="12.75">
      <c r="A87" s="136" t="s">
        <v>233</v>
      </c>
      <c r="B87" s="13"/>
      <c r="C87" s="13"/>
      <c r="D87" s="13"/>
    </row>
    <row r="88" spans="1:4" ht="3" customHeight="1" thickBot="1">
      <c r="A88" s="3"/>
      <c r="B88" s="3"/>
      <c r="C88" s="3"/>
      <c r="D88" s="3"/>
    </row>
    <row r="89" spans="1:4" ht="14.25" customHeight="1" thickBot="1">
      <c r="A89" s="24" t="s">
        <v>73</v>
      </c>
      <c r="B89" s="24" t="s">
        <v>76</v>
      </c>
      <c r="C89" s="24"/>
      <c r="D89" s="24" t="s">
        <v>33</v>
      </c>
    </row>
    <row r="90" spans="1:4" ht="5.25" customHeight="1">
      <c r="A90" s="14"/>
      <c r="B90" s="14"/>
      <c r="C90" s="14"/>
      <c r="D90" s="15"/>
    </row>
    <row r="91" spans="1:4" ht="12.75">
      <c r="A91" s="274"/>
      <c r="B91" s="247" t="s">
        <v>3</v>
      </c>
      <c r="C91" s="247"/>
      <c r="D91" s="255">
        <f>SUM(D92:D94)</f>
        <v>3790000</v>
      </c>
    </row>
    <row r="92" spans="1:4" ht="12.75">
      <c r="A92" s="274"/>
      <c r="B92" s="250" t="s">
        <v>6</v>
      </c>
      <c r="C92" s="250"/>
      <c r="D92" s="254">
        <v>1270000</v>
      </c>
    </row>
    <row r="93" spans="1:4" ht="12.75">
      <c r="A93" s="274"/>
      <c r="B93" s="250" t="s">
        <v>213</v>
      </c>
      <c r="C93" s="250"/>
      <c r="D93" s="254">
        <f>2120000+180000</f>
        <v>2300000</v>
      </c>
    </row>
    <row r="94" spans="1:4" ht="12.75">
      <c r="A94" s="274"/>
      <c r="B94" s="248" t="s">
        <v>240</v>
      </c>
      <c r="C94" s="248"/>
      <c r="D94" s="254">
        <v>220000</v>
      </c>
    </row>
    <row r="95" spans="1:4" ht="13.5" customHeight="1">
      <c r="A95" s="274"/>
      <c r="B95" s="249" t="s">
        <v>10</v>
      </c>
      <c r="C95" s="249"/>
      <c r="D95" s="255">
        <f>SUM(D96:D102)</f>
        <v>1810000</v>
      </c>
    </row>
    <row r="96" spans="1:4" ht="19.5" customHeight="1">
      <c r="A96" s="274"/>
      <c r="B96" s="250" t="s">
        <v>11</v>
      </c>
      <c r="C96" s="250"/>
      <c r="D96" s="254">
        <v>220000</v>
      </c>
    </row>
    <row r="97" spans="1:4" ht="9" customHeight="1">
      <c r="A97" s="274"/>
      <c r="B97" s="250" t="s">
        <v>303</v>
      </c>
      <c r="C97" s="250"/>
      <c r="D97" s="254">
        <v>250000</v>
      </c>
    </row>
    <row r="98" spans="1:4" ht="12.75">
      <c r="A98" s="274"/>
      <c r="B98" s="250" t="s">
        <v>304</v>
      </c>
      <c r="C98" s="250"/>
      <c r="D98" s="254">
        <v>80000</v>
      </c>
    </row>
    <row r="99" spans="1:4" ht="12.75">
      <c r="A99" s="274"/>
      <c r="B99" s="250" t="s">
        <v>79</v>
      </c>
      <c r="C99" s="250"/>
      <c r="D99" s="254">
        <v>250000</v>
      </c>
    </row>
    <row r="100" spans="1:4" ht="12.75">
      <c r="A100" s="274"/>
      <c r="B100" s="250" t="s">
        <v>99</v>
      </c>
      <c r="C100" s="250"/>
      <c r="D100" s="254">
        <v>120000</v>
      </c>
    </row>
    <row r="101" spans="1:4" ht="12.75">
      <c r="A101" s="274"/>
      <c r="B101" s="250" t="s">
        <v>12</v>
      </c>
      <c r="C101" s="250"/>
      <c r="D101" s="254">
        <v>40000</v>
      </c>
    </row>
    <row r="102" spans="1:4" ht="12.75">
      <c r="A102" s="274"/>
      <c r="B102" s="250" t="s">
        <v>13</v>
      </c>
      <c r="C102" s="250"/>
      <c r="D102" s="254">
        <v>850000</v>
      </c>
    </row>
    <row r="103" spans="1:4" ht="12.75">
      <c r="A103" s="274"/>
      <c r="B103" s="247" t="s">
        <v>30</v>
      </c>
      <c r="C103" s="247"/>
      <c r="D103" s="255">
        <f>SUM(D104:D118)</f>
        <v>4417471</v>
      </c>
    </row>
    <row r="104" spans="1:4" ht="12.75">
      <c r="A104" s="274"/>
      <c r="B104" s="248" t="s">
        <v>236</v>
      </c>
      <c r="C104" s="248"/>
      <c r="D104" s="254">
        <v>450000</v>
      </c>
    </row>
    <row r="105" spans="1:4" ht="12.75">
      <c r="A105" s="274"/>
      <c r="B105" s="248" t="s">
        <v>237</v>
      </c>
      <c r="C105" s="248"/>
      <c r="D105" s="254">
        <v>450000</v>
      </c>
    </row>
    <row r="106" spans="1:4" ht="12.75">
      <c r="A106" s="274"/>
      <c r="B106" s="248" t="s">
        <v>238</v>
      </c>
      <c r="C106" s="248"/>
      <c r="D106" s="254">
        <v>380000</v>
      </c>
    </row>
    <row r="107" spans="1:4" ht="12.75">
      <c r="A107" s="274"/>
      <c r="B107" s="248" t="s">
        <v>239</v>
      </c>
      <c r="C107" s="248"/>
      <c r="D107" s="254">
        <v>120000</v>
      </c>
    </row>
    <row r="108" spans="1:4" ht="12.75">
      <c r="A108" s="274"/>
      <c r="B108" s="248" t="s">
        <v>241</v>
      </c>
      <c r="C108" s="248"/>
      <c r="D108" s="254">
        <v>1100000</v>
      </c>
    </row>
    <row r="109" spans="1:4" ht="12.75">
      <c r="A109" s="274"/>
      <c r="B109" s="248" t="s">
        <v>95</v>
      </c>
      <c r="C109" s="248"/>
      <c r="D109" s="254">
        <v>300000</v>
      </c>
    </row>
    <row r="110" spans="1:4" ht="12.75">
      <c r="A110" s="274"/>
      <c r="B110" s="250" t="s">
        <v>293</v>
      </c>
      <c r="C110" s="250"/>
      <c r="D110" s="254">
        <v>80000</v>
      </c>
    </row>
    <row r="111" spans="1:4" ht="12.75">
      <c r="A111" s="274"/>
      <c r="B111" s="250" t="s">
        <v>235</v>
      </c>
      <c r="C111" s="250"/>
      <c r="D111" s="254">
        <v>45000</v>
      </c>
    </row>
    <row r="112" spans="1:4" ht="12.75">
      <c r="A112" s="274"/>
      <c r="B112" s="250" t="s">
        <v>305</v>
      </c>
      <c r="C112" s="250"/>
      <c r="D112" s="254">
        <v>80000</v>
      </c>
    </row>
    <row r="113" spans="1:4" ht="12.75">
      <c r="A113" s="274"/>
      <c r="B113" s="250" t="s">
        <v>420</v>
      </c>
      <c r="C113" s="250"/>
      <c r="D113" s="254">
        <v>558471</v>
      </c>
    </row>
    <row r="114" spans="1:4" ht="12.75">
      <c r="A114" s="274"/>
      <c r="B114" s="250" t="s">
        <v>17</v>
      </c>
      <c r="C114" s="250"/>
      <c r="D114" s="254">
        <v>24000</v>
      </c>
    </row>
    <row r="115" spans="1:4" ht="12.75">
      <c r="A115" s="274"/>
      <c r="B115" s="250" t="s">
        <v>332</v>
      </c>
      <c r="C115" s="250"/>
      <c r="D115" s="254">
        <v>80000</v>
      </c>
    </row>
    <row r="116" spans="1:4" ht="12.75">
      <c r="A116" s="274"/>
      <c r="B116" s="250" t="s">
        <v>306</v>
      </c>
      <c r="C116" s="250"/>
      <c r="D116" s="254">
        <v>200000</v>
      </c>
    </row>
    <row r="117" spans="1:4" ht="12.75">
      <c r="A117" s="274"/>
      <c r="B117" s="250" t="s">
        <v>18</v>
      </c>
      <c r="C117" s="250"/>
      <c r="D117" s="254">
        <v>250000</v>
      </c>
    </row>
    <row r="118" spans="1:4" ht="12.75">
      <c r="A118" s="274"/>
      <c r="B118" s="250" t="s">
        <v>333</v>
      </c>
      <c r="C118" s="250"/>
      <c r="D118" s="254">
        <v>300000</v>
      </c>
    </row>
    <row r="119" spans="1:4" ht="21" customHeight="1">
      <c r="A119" s="248"/>
      <c r="B119" s="249" t="s">
        <v>32</v>
      </c>
      <c r="C119" s="249"/>
      <c r="D119" s="255">
        <f>SUM(D120:D130)</f>
        <v>3137803</v>
      </c>
    </row>
    <row r="120" spans="1:4" ht="12.75">
      <c r="A120" s="248"/>
      <c r="B120" s="251" t="s">
        <v>242</v>
      </c>
      <c r="C120" s="251"/>
      <c r="D120" s="254">
        <v>197803</v>
      </c>
    </row>
    <row r="121" spans="1:4" ht="12.75">
      <c r="A121" s="248"/>
      <c r="B121" s="251" t="s">
        <v>243</v>
      </c>
      <c r="C121" s="251"/>
      <c r="D121" s="254">
        <v>250000</v>
      </c>
    </row>
    <row r="122" spans="1:4" ht="12.75">
      <c r="A122" s="248"/>
      <c r="B122" s="251" t="s">
        <v>244</v>
      </c>
      <c r="C122" s="251"/>
      <c r="D122" s="254">
        <v>380000</v>
      </c>
    </row>
    <row r="123" spans="1:4" ht="12.75">
      <c r="A123" s="248"/>
      <c r="B123" s="251" t="s">
        <v>245</v>
      </c>
      <c r="C123" s="251"/>
      <c r="D123" s="254">
        <v>250000</v>
      </c>
    </row>
    <row r="124" spans="1:4" ht="12.75">
      <c r="A124" s="248"/>
      <c r="B124" s="251" t="s">
        <v>246</v>
      </c>
      <c r="C124" s="251"/>
      <c r="D124" s="254">
        <v>450000</v>
      </c>
    </row>
    <row r="125" spans="1:4" ht="12.75">
      <c r="A125" s="248"/>
      <c r="B125" s="251" t="s">
        <v>247</v>
      </c>
      <c r="C125" s="251"/>
      <c r="D125" s="254">
        <v>250000</v>
      </c>
    </row>
    <row r="126" spans="1:4" ht="12.75">
      <c r="A126" s="248"/>
      <c r="B126" s="251" t="s">
        <v>248</v>
      </c>
      <c r="C126" s="251"/>
      <c r="D126" s="254">
        <v>80000</v>
      </c>
    </row>
    <row r="127" spans="1:4" ht="12.75">
      <c r="A127" s="248"/>
      <c r="B127" s="251" t="s">
        <v>197</v>
      </c>
      <c r="C127" s="251"/>
      <c r="D127" s="254">
        <v>450000</v>
      </c>
    </row>
    <row r="128" spans="1:4" ht="12.75">
      <c r="A128" s="248"/>
      <c r="B128" s="251" t="s">
        <v>198</v>
      </c>
      <c r="C128" s="251"/>
      <c r="D128" s="254">
        <v>350000</v>
      </c>
    </row>
    <row r="129" spans="1:4" ht="12.75">
      <c r="A129" s="248"/>
      <c r="B129" s="251" t="s">
        <v>249</v>
      </c>
      <c r="C129" s="251"/>
      <c r="D129" s="254">
        <v>130000</v>
      </c>
    </row>
    <row r="130" spans="1:4" ht="13.5" thickBot="1">
      <c r="A130" s="248"/>
      <c r="B130" s="248" t="s">
        <v>250</v>
      </c>
      <c r="C130" s="248"/>
      <c r="D130" s="254">
        <v>350000</v>
      </c>
    </row>
    <row r="131" spans="1:4" ht="15.75" customHeight="1" thickBot="1">
      <c r="A131" s="321" t="s">
        <v>2</v>
      </c>
      <c r="B131" s="322"/>
      <c r="C131" s="252"/>
      <c r="D131" s="256">
        <f>D91+D95+D103+D119</f>
        <v>13155274</v>
      </c>
    </row>
    <row r="132" spans="1:4" ht="13.5">
      <c r="A132" s="246"/>
      <c r="B132" s="246"/>
      <c r="C132" s="246"/>
      <c r="D132" s="253"/>
    </row>
    <row r="133" spans="1:4" ht="13.5">
      <c r="A133" s="246"/>
      <c r="B133" s="246"/>
      <c r="C133" s="246"/>
      <c r="D133" s="257"/>
    </row>
    <row r="134" ht="13.5">
      <c r="D134" s="287"/>
    </row>
    <row r="135" ht="13.5">
      <c r="D135" s="287"/>
    </row>
    <row r="136" ht="13.5">
      <c r="D136" s="287"/>
    </row>
    <row r="137" ht="13.5">
      <c r="D137" s="287"/>
    </row>
    <row r="138" ht="13.5">
      <c r="D138" s="287"/>
    </row>
    <row r="139" ht="16.5">
      <c r="D139" s="287"/>
    </row>
    <row r="140" ht="16.5">
      <c r="D140" s="283"/>
    </row>
    <row r="141" ht="16.5"/>
    <row r="142" ht="16.5"/>
    <row r="143" ht="16.5"/>
    <row r="144" spans="1:4" ht="12.75">
      <c r="A144" s="315" t="s">
        <v>328</v>
      </c>
      <c r="B144" s="315"/>
      <c r="C144" s="315"/>
      <c r="D144" s="315"/>
    </row>
    <row r="145" spans="1:4" ht="12.75">
      <c r="A145" s="315" t="s">
        <v>232</v>
      </c>
      <c r="B145" s="315"/>
      <c r="C145" s="315"/>
      <c r="D145" s="315"/>
    </row>
    <row r="146" spans="1:4" ht="13.5" thickBot="1">
      <c r="A146" s="315" t="s">
        <v>417</v>
      </c>
      <c r="B146" s="315"/>
      <c r="C146" s="315"/>
      <c r="D146" s="315"/>
    </row>
    <row r="147" spans="1:4" ht="13.5" thickBot="1">
      <c r="A147" s="315" t="s">
        <v>34</v>
      </c>
      <c r="B147" s="315"/>
      <c r="C147" s="137"/>
      <c r="D147" s="260" t="s">
        <v>14</v>
      </c>
    </row>
    <row r="148" spans="1:5" ht="12.75">
      <c r="A148" s="294"/>
      <c r="B148" s="294"/>
      <c r="C148" s="294"/>
      <c r="D148" s="294"/>
      <c r="E148" s="295"/>
    </row>
    <row r="149" spans="1:4" ht="12.75">
      <c r="A149" s="263" t="s">
        <v>255</v>
      </c>
      <c r="B149" s="261"/>
      <c r="C149" s="261"/>
      <c r="D149" s="261"/>
    </row>
    <row r="150" ht="13.5" thickBot="1"/>
    <row r="151" spans="1:4" ht="13.5" thickBot="1">
      <c r="A151" s="288" t="s">
        <v>73</v>
      </c>
      <c r="B151" s="288" t="s">
        <v>76</v>
      </c>
      <c r="C151" s="288" t="s">
        <v>307</v>
      </c>
      <c r="D151" s="288" t="s">
        <v>33</v>
      </c>
    </row>
    <row r="152" spans="1:4" ht="12.75">
      <c r="A152" s="274"/>
      <c r="B152" s="274"/>
      <c r="C152" s="274"/>
      <c r="D152" s="289"/>
    </row>
    <row r="153" spans="1:4" ht="12.75">
      <c r="A153" s="274"/>
      <c r="B153" s="296" t="s">
        <v>70</v>
      </c>
      <c r="C153" s="296"/>
      <c r="D153" s="289"/>
    </row>
    <row r="154" spans="1:4" ht="13.5" thickBot="1">
      <c r="A154" s="274"/>
      <c r="B154" s="277" t="s">
        <v>93</v>
      </c>
      <c r="C154" s="277"/>
      <c r="D154" s="289">
        <v>37461246</v>
      </c>
    </row>
    <row r="155" spans="1:4" ht="13.5" thickBot="1">
      <c r="A155" s="316" t="s">
        <v>2</v>
      </c>
      <c r="B155" s="317"/>
      <c r="C155" s="297"/>
      <c r="D155" s="291">
        <f>SUM(D153:D154)</f>
        <v>37461246</v>
      </c>
    </row>
    <row r="157" ht="12.75">
      <c r="D157" s="283"/>
    </row>
    <row r="158" ht="16.5"/>
    <row r="159" spans="1:4" ht="16.5">
      <c r="A159" s="315" t="s">
        <v>328</v>
      </c>
      <c r="B159" s="315"/>
      <c r="C159" s="315"/>
      <c r="D159" s="315"/>
    </row>
    <row r="160" spans="1:4" ht="16.5">
      <c r="A160" s="315" t="s">
        <v>232</v>
      </c>
      <c r="B160" s="315"/>
      <c r="C160" s="315"/>
      <c r="D160" s="315"/>
    </row>
    <row r="161" spans="1:4" ht="21.75" customHeight="1" thickBot="1">
      <c r="A161" s="315" t="s">
        <v>421</v>
      </c>
      <c r="B161" s="315"/>
      <c r="C161" s="315"/>
      <c r="D161" s="315"/>
    </row>
    <row r="162" spans="1:4" ht="24" customHeight="1" thickBot="1">
      <c r="A162" s="320" t="s">
        <v>35</v>
      </c>
      <c r="B162" s="320"/>
      <c r="C162" s="298"/>
      <c r="D162" s="260" t="s">
        <v>9</v>
      </c>
    </row>
    <row r="163" spans="1:5" ht="12.75">
      <c r="A163" s="294"/>
      <c r="B163" s="137"/>
      <c r="C163" s="137"/>
      <c r="D163" s="137"/>
      <c r="E163" s="294"/>
    </row>
    <row r="164" spans="1:4" ht="12.75">
      <c r="A164" s="263" t="s">
        <v>233</v>
      </c>
      <c r="B164" s="261"/>
      <c r="C164" s="261"/>
      <c r="D164" s="261"/>
    </row>
    <row r="165" ht="13.5" thickBot="1"/>
    <row r="166" spans="1:4" ht="13.5" thickBot="1">
      <c r="A166" s="288" t="s">
        <v>73</v>
      </c>
      <c r="B166" s="288" t="s">
        <v>76</v>
      </c>
      <c r="C166" s="288"/>
      <c r="D166" s="288" t="s">
        <v>33</v>
      </c>
    </row>
    <row r="167" spans="1:4" ht="12.75">
      <c r="A167" s="274"/>
      <c r="B167" s="274"/>
      <c r="C167" s="274"/>
      <c r="D167" s="289"/>
    </row>
    <row r="168" spans="1:4" ht="12.75">
      <c r="A168" s="274"/>
      <c r="B168" s="271" t="s">
        <v>3</v>
      </c>
      <c r="C168" s="271"/>
      <c r="D168" s="290">
        <f>SUM(B169:D172)</f>
        <v>4757000</v>
      </c>
    </row>
    <row r="169" spans="1:4" ht="12.75">
      <c r="A169" s="274"/>
      <c r="B169" s="274" t="s">
        <v>4</v>
      </c>
      <c r="C169" s="274"/>
      <c r="D169" s="289">
        <v>4107000</v>
      </c>
    </row>
    <row r="170" spans="1:4" ht="12.75">
      <c r="A170" s="274"/>
      <c r="B170" s="277" t="s">
        <v>7</v>
      </c>
      <c r="C170" s="277"/>
      <c r="D170" s="289">
        <v>540000</v>
      </c>
    </row>
    <row r="171" spans="1:4" ht="12.75">
      <c r="A171" s="274"/>
      <c r="B171" s="277" t="s">
        <v>222</v>
      </c>
      <c r="C171" s="277"/>
      <c r="D171" s="289">
        <v>30000</v>
      </c>
    </row>
    <row r="172" spans="1:4" ht="12.75">
      <c r="A172" s="274"/>
      <c r="B172" s="274" t="s">
        <v>254</v>
      </c>
      <c r="C172" s="274"/>
      <c r="D172" s="289">
        <v>80000</v>
      </c>
    </row>
    <row r="173" spans="1:4" ht="12.75">
      <c r="A173" s="274"/>
      <c r="B173" s="275" t="s">
        <v>10</v>
      </c>
      <c r="C173" s="275"/>
      <c r="D173" s="290">
        <f>SUM(D174:D175)</f>
        <v>830000</v>
      </c>
    </row>
    <row r="174" spans="1:4" ht="12.75">
      <c r="A174" s="274"/>
      <c r="B174" s="277" t="s">
        <v>308</v>
      </c>
      <c r="C174" s="277"/>
      <c r="D174" s="289">
        <v>80000</v>
      </c>
    </row>
    <row r="175" spans="1:4" ht="12.75">
      <c r="A175" s="274"/>
      <c r="B175" s="277" t="s">
        <v>13</v>
      </c>
      <c r="C175" s="277"/>
      <c r="D175" s="289">
        <v>750000</v>
      </c>
    </row>
    <row r="176" spans="1:4" ht="12.75">
      <c r="A176" s="274"/>
      <c r="B176" s="271" t="s">
        <v>30</v>
      </c>
      <c r="C176" s="271"/>
      <c r="D176" s="290">
        <f>SUM(D177:D186)</f>
        <v>5270135</v>
      </c>
    </row>
    <row r="177" spans="1:4" ht="12.75">
      <c r="A177" s="274"/>
      <c r="B177" s="274" t="s">
        <v>236</v>
      </c>
      <c r="C177" s="274"/>
      <c r="D177" s="289">
        <v>450000</v>
      </c>
    </row>
    <row r="178" spans="1:4" ht="12.75">
      <c r="A178" s="274"/>
      <c r="B178" s="274" t="s">
        <v>237</v>
      </c>
      <c r="C178" s="274"/>
      <c r="D178" s="289">
        <v>350000</v>
      </c>
    </row>
    <row r="179" spans="1:4" ht="12.75">
      <c r="A179" s="274"/>
      <c r="B179" s="274" t="s">
        <v>310</v>
      </c>
      <c r="C179" s="274"/>
      <c r="D179" s="289">
        <v>120000</v>
      </c>
    </row>
    <row r="180" spans="1:4" ht="12.75">
      <c r="A180" s="274"/>
      <c r="B180" s="274" t="s">
        <v>238</v>
      </c>
      <c r="C180" s="274"/>
      <c r="D180" s="289">
        <v>350000</v>
      </c>
    </row>
    <row r="181" spans="1:4" ht="12.75">
      <c r="A181" s="274"/>
      <c r="B181" s="274" t="s">
        <v>252</v>
      </c>
      <c r="C181" s="274"/>
      <c r="D181" s="289">
        <v>450000</v>
      </c>
    </row>
    <row r="182" spans="1:4" ht="12.75">
      <c r="A182" s="274"/>
      <c r="B182" s="277" t="s">
        <v>199</v>
      </c>
      <c r="C182" s="277"/>
      <c r="D182" s="289">
        <v>85000</v>
      </c>
    </row>
    <row r="183" spans="1:4" ht="12.75">
      <c r="A183" s="274"/>
      <c r="B183" s="277" t="s">
        <v>17</v>
      </c>
      <c r="C183" s="277"/>
      <c r="D183" s="289">
        <v>45000</v>
      </c>
    </row>
    <row r="184" spans="1:4" ht="12.75">
      <c r="A184" s="274"/>
      <c r="B184" s="277" t="s">
        <v>253</v>
      </c>
      <c r="C184" s="277"/>
      <c r="D184" s="289">
        <v>2850505</v>
      </c>
    </row>
    <row r="185" spans="1:4" ht="12.75">
      <c r="A185" s="274"/>
      <c r="B185" s="299" t="s">
        <v>309</v>
      </c>
      <c r="C185" s="299"/>
      <c r="D185" s="289">
        <v>130000</v>
      </c>
    </row>
    <row r="186" spans="1:4" ht="12.75">
      <c r="A186" s="266"/>
      <c r="B186" s="299" t="s">
        <v>251</v>
      </c>
      <c r="C186" s="299"/>
      <c r="D186" s="289">
        <v>439630</v>
      </c>
    </row>
    <row r="187" spans="1:4" ht="25.5">
      <c r="A187" s="274"/>
      <c r="B187" s="275" t="s">
        <v>32</v>
      </c>
      <c r="C187" s="275"/>
      <c r="D187" s="290">
        <f>D188+D189</f>
        <v>2536874</v>
      </c>
    </row>
    <row r="188" spans="1:6" ht="12.75">
      <c r="A188" s="274"/>
      <c r="B188" s="277" t="s">
        <v>311</v>
      </c>
      <c r="C188" s="277"/>
      <c r="D188" s="289">
        <v>450000</v>
      </c>
      <c r="F188" s="283"/>
    </row>
    <row r="189" spans="1:4" ht="13.5" thickBot="1">
      <c r="A189" s="274"/>
      <c r="B189" s="274" t="s">
        <v>334</v>
      </c>
      <c r="C189" s="274"/>
      <c r="D189" s="289">
        <v>2086874</v>
      </c>
    </row>
    <row r="190" spans="1:4" ht="13.5" thickBot="1">
      <c r="A190" s="316" t="s">
        <v>2</v>
      </c>
      <c r="B190" s="317"/>
      <c r="C190" s="285"/>
      <c r="D190" s="291">
        <f>D168+D173+D176+D188+D189</f>
        <v>13394009</v>
      </c>
    </row>
    <row r="191" ht="13.5">
      <c r="D191" s="293">
        <v>13394009</v>
      </c>
    </row>
    <row r="192" ht="12.75">
      <c r="D192" s="283">
        <f>D190-D191</f>
        <v>0</v>
      </c>
    </row>
    <row r="194" ht="16.5"/>
    <row r="195" spans="1:4" ht="16.5">
      <c r="A195" s="315" t="s">
        <v>328</v>
      </c>
      <c r="B195" s="315"/>
      <c r="C195" s="315"/>
      <c r="D195" s="315"/>
    </row>
    <row r="196" spans="1:4" ht="16.5">
      <c r="A196" s="315" t="s">
        <v>232</v>
      </c>
      <c r="B196" s="315"/>
      <c r="C196" s="315"/>
      <c r="D196" s="315"/>
    </row>
    <row r="197" spans="1:4" ht="13.5" thickBot="1">
      <c r="A197" s="315" t="s">
        <v>421</v>
      </c>
      <c r="B197" s="315"/>
      <c r="C197" s="315"/>
      <c r="D197" s="315"/>
    </row>
    <row r="198" spans="1:4" ht="13.5" thickBot="1">
      <c r="A198" s="315" t="s">
        <v>31</v>
      </c>
      <c r="B198" s="315"/>
      <c r="C198" s="137"/>
      <c r="D198" s="292" t="s">
        <v>15</v>
      </c>
    </row>
    <row r="199" spans="1:4" ht="12.75">
      <c r="A199" s="261"/>
      <c r="B199" s="261"/>
      <c r="C199" s="261"/>
      <c r="D199" s="261"/>
    </row>
    <row r="200" spans="1:4" ht="12.75">
      <c r="A200" s="263" t="s">
        <v>233</v>
      </c>
      <c r="B200" s="261"/>
      <c r="C200" s="261"/>
      <c r="D200" s="261"/>
    </row>
    <row r="201" ht="13.5" thickBot="1"/>
    <row r="202" spans="1:4" ht="13.5" thickBot="1">
      <c r="A202" s="288" t="s">
        <v>73</v>
      </c>
      <c r="B202" s="288" t="s">
        <v>76</v>
      </c>
      <c r="C202" s="288"/>
      <c r="D202" s="288" t="s">
        <v>33</v>
      </c>
    </row>
    <row r="203" spans="1:4" ht="12.75">
      <c r="A203" s="274"/>
      <c r="B203" s="274"/>
      <c r="C203" s="274"/>
      <c r="D203" s="289"/>
    </row>
    <row r="204" spans="1:4" ht="12.75">
      <c r="A204" s="274"/>
      <c r="B204" s="271" t="s">
        <v>3</v>
      </c>
      <c r="C204" s="271"/>
      <c r="D204" s="290">
        <f>SUM(D205:D206)</f>
        <v>0</v>
      </c>
    </row>
    <row r="205" spans="1:4" ht="12.75">
      <c r="A205" s="274"/>
      <c r="B205" s="274" t="s">
        <v>4</v>
      </c>
      <c r="C205" s="274"/>
      <c r="D205" s="289">
        <v>0</v>
      </c>
    </row>
    <row r="206" spans="1:4" ht="12.75">
      <c r="A206" s="274"/>
      <c r="B206" s="277" t="s">
        <v>7</v>
      </c>
      <c r="C206" s="277"/>
      <c r="D206" s="289">
        <v>0</v>
      </c>
    </row>
    <row r="207" spans="1:4" ht="12.75">
      <c r="A207" s="274"/>
      <c r="B207" s="274"/>
      <c r="C207" s="274"/>
      <c r="D207" s="289"/>
    </row>
    <row r="208" spans="1:4" ht="12.75">
      <c r="A208" s="274"/>
      <c r="B208" s="275" t="s">
        <v>10</v>
      </c>
      <c r="C208" s="275"/>
      <c r="D208" s="290">
        <f>SUM(D209:D210)</f>
        <v>180000</v>
      </c>
    </row>
    <row r="209" spans="1:4" ht="25.5">
      <c r="A209" s="274"/>
      <c r="B209" s="277" t="s">
        <v>11</v>
      </c>
      <c r="C209" s="277"/>
      <c r="D209" s="289">
        <v>60000</v>
      </c>
    </row>
    <row r="210" spans="1:4" ht="12.75">
      <c r="A210" s="274"/>
      <c r="B210" s="277" t="s">
        <v>13</v>
      </c>
      <c r="C210" s="277"/>
      <c r="D210" s="289">
        <v>120000</v>
      </c>
    </row>
    <row r="211" spans="1:6" ht="12.75">
      <c r="A211" s="274"/>
      <c r="B211" s="300"/>
      <c r="C211" s="300"/>
      <c r="D211" s="289"/>
      <c r="F211" s="283"/>
    </row>
    <row r="212" spans="1:4" ht="12.75">
      <c r="A212" s="274"/>
      <c r="B212" s="271" t="s">
        <v>30</v>
      </c>
      <c r="C212" s="271"/>
      <c r="D212" s="290">
        <f>SUM(D213:D217)</f>
        <v>201213</v>
      </c>
    </row>
    <row r="213" spans="1:4" ht="12.75">
      <c r="A213" s="274"/>
      <c r="B213" s="277" t="s">
        <v>16</v>
      </c>
      <c r="C213" s="277"/>
      <c r="D213" s="289">
        <v>60000</v>
      </c>
    </row>
    <row r="214" spans="1:4" ht="12.75">
      <c r="A214" s="274"/>
      <c r="B214" s="277" t="s">
        <v>17</v>
      </c>
      <c r="C214" s="277"/>
      <c r="D214" s="289">
        <v>12000</v>
      </c>
    </row>
    <row r="215" spans="1:4" ht="12.75">
      <c r="A215" s="274"/>
      <c r="B215" s="277" t="s">
        <v>18</v>
      </c>
      <c r="C215" s="277"/>
      <c r="D215" s="289">
        <v>18242</v>
      </c>
    </row>
    <row r="216" spans="1:4" ht="12.75">
      <c r="A216" s="274"/>
      <c r="B216" s="277" t="s">
        <v>229</v>
      </c>
      <c r="C216" s="277"/>
      <c r="D216" s="289">
        <v>50971</v>
      </c>
    </row>
    <row r="217" spans="1:4" ht="12.75">
      <c r="A217" s="274"/>
      <c r="B217" s="277" t="s">
        <v>20</v>
      </c>
      <c r="C217" s="277"/>
      <c r="D217" s="289">
        <v>60000</v>
      </c>
    </row>
    <row r="218" spans="1:4" ht="13.5" thickBot="1">
      <c r="A218" s="274"/>
      <c r="D218" s="289"/>
    </row>
    <row r="219" spans="1:4" ht="13.5" thickBot="1">
      <c r="A219" s="316" t="s">
        <v>2</v>
      </c>
      <c r="B219" s="317"/>
      <c r="C219" s="285"/>
      <c r="D219" s="291">
        <f>D204+D208+D212</f>
        <v>381213</v>
      </c>
    </row>
    <row r="220" ht="13.5">
      <c r="D220" s="287">
        <v>381213</v>
      </c>
    </row>
    <row r="221" ht="13.5">
      <c r="D221" s="293">
        <f>D219-D220</f>
        <v>0</v>
      </c>
    </row>
    <row r="222" ht="13.5">
      <c r="D222" s="287"/>
    </row>
    <row r="223" ht="13.5">
      <c r="D223" s="287"/>
    </row>
    <row r="224" ht="13.5">
      <c r="D224" s="287"/>
    </row>
    <row r="225" ht="12.75">
      <c r="D225" s="283"/>
    </row>
    <row r="226" ht="16.5"/>
    <row r="227" spans="1:4" ht="16.5">
      <c r="A227" s="315" t="s">
        <v>328</v>
      </c>
      <c r="B227" s="315"/>
      <c r="C227" s="315"/>
      <c r="D227" s="315"/>
    </row>
    <row r="228" spans="1:4" ht="16.5">
      <c r="A228" s="315" t="s">
        <v>232</v>
      </c>
      <c r="B228" s="315"/>
      <c r="C228" s="315"/>
      <c r="D228" s="315"/>
    </row>
    <row r="229" spans="1:4" ht="13.5" thickBot="1">
      <c r="A229" s="315" t="s">
        <v>421</v>
      </c>
      <c r="B229" s="315"/>
      <c r="C229" s="315"/>
      <c r="D229" s="315"/>
    </row>
    <row r="230" spans="1:4" ht="13.5" thickBot="1">
      <c r="A230" s="315" t="s">
        <v>335</v>
      </c>
      <c r="B230" s="315"/>
      <c r="C230" s="137"/>
      <c r="D230" s="292" t="s">
        <v>336</v>
      </c>
    </row>
    <row r="231" spans="1:4" ht="12.75">
      <c r="A231" s="261"/>
      <c r="B231" s="261"/>
      <c r="C231" s="261"/>
      <c r="D231" s="261"/>
    </row>
    <row r="232" spans="1:4" ht="12.75">
      <c r="A232" s="263" t="s">
        <v>233</v>
      </c>
      <c r="B232" s="261"/>
      <c r="C232" s="261"/>
      <c r="D232" s="261"/>
    </row>
    <row r="233" ht="13.5" thickBot="1"/>
    <row r="234" spans="1:4" ht="13.5" thickBot="1">
      <c r="A234" s="288" t="s">
        <v>73</v>
      </c>
      <c r="B234" s="288" t="s">
        <v>76</v>
      </c>
      <c r="C234" s="288"/>
      <c r="D234" s="288" t="s">
        <v>33</v>
      </c>
    </row>
    <row r="235" spans="1:4" ht="12.75">
      <c r="A235" s="274"/>
      <c r="B235" s="274"/>
      <c r="C235" s="274"/>
      <c r="D235" s="289"/>
    </row>
    <row r="236" spans="1:4" ht="12.75">
      <c r="A236" s="274"/>
      <c r="B236" s="271" t="s">
        <v>3</v>
      </c>
      <c r="C236" s="271"/>
      <c r="D236" s="290">
        <f>SUM(D237:D237)</f>
        <v>25000</v>
      </c>
    </row>
    <row r="237" spans="1:4" ht="12.75">
      <c r="A237" s="274"/>
      <c r="B237" s="274" t="s">
        <v>240</v>
      </c>
      <c r="C237" s="274"/>
      <c r="D237" s="289">
        <v>25000</v>
      </c>
    </row>
    <row r="238" spans="1:4" ht="12.75">
      <c r="A238" s="274"/>
      <c r="B238" s="275" t="s">
        <v>10</v>
      </c>
      <c r="C238" s="275"/>
      <c r="D238" s="290">
        <f>SUM(D239:D244)</f>
        <v>105000</v>
      </c>
    </row>
    <row r="239" spans="1:4" ht="25.5">
      <c r="A239" s="274"/>
      <c r="B239" s="277" t="s">
        <v>11</v>
      </c>
      <c r="C239" s="277"/>
      <c r="D239" s="289">
        <v>15000</v>
      </c>
    </row>
    <row r="240" spans="1:4" ht="12.75">
      <c r="A240" s="274"/>
      <c r="B240" s="277" t="s">
        <v>303</v>
      </c>
      <c r="C240" s="277"/>
      <c r="D240" s="289">
        <v>10000</v>
      </c>
    </row>
    <row r="241" spans="1:4" ht="12.75">
      <c r="A241" s="274"/>
      <c r="B241" s="277" t="s">
        <v>304</v>
      </c>
      <c r="C241" s="277"/>
      <c r="D241" s="289">
        <v>20000</v>
      </c>
    </row>
    <row r="242" spans="1:4" ht="12.75">
      <c r="A242" s="274"/>
      <c r="B242" s="277" t="s">
        <v>79</v>
      </c>
      <c r="C242" s="277"/>
      <c r="D242" s="289">
        <v>10000</v>
      </c>
    </row>
    <row r="243" spans="1:4" ht="12.75">
      <c r="A243" s="274"/>
      <c r="B243" s="277" t="s">
        <v>99</v>
      </c>
      <c r="C243" s="277"/>
      <c r="D243" s="289">
        <v>10000</v>
      </c>
    </row>
    <row r="244" spans="1:4" ht="12.75">
      <c r="A244" s="274"/>
      <c r="B244" s="277" t="s">
        <v>13</v>
      </c>
      <c r="C244" s="277"/>
      <c r="D244" s="289">
        <v>40000</v>
      </c>
    </row>
    <row r="245" spans="1:4" ht="12.75">
      <c r="A245" s="274"/>
      <c r="B245" s="271" t="s">
        <v>30</v>
      </c>
      <c r="C245" s="271"/>
      <c r="D245" s="290">
        <f>SUM(D246:D246)</f>
        <v>8000</v>
      </c>
    </row>
    <row r="246" spans="1:4" ht="12.75">
      <c r="A246" s="274"/>
      <c r="B246" s="277" t="s">
        <v>17</v>
      </c>
      <c r="C246" s="277"/>
      <c r="D246" s="289">
        <v>8000</v>
      </c>
    </row>
    <row r="247" spans="1:4" ht="25.5">
      <c r="A247" s="274"/>
      <c r="B247" s="275" t="s">
        <v>32</v>
      </c>
      <c r="C247" s="275"/>
      <c r="D247" s="290">
        <f>SUM(D248:D248)</f>
        <v>32553</v>
      </c>
    </row>
    <row r="248" spans="1:4" ht="13.5" thickBot="1">
      <c r="A248" s="274"/>
      <c r="B248" s="279" t="s">
        <v>246</v>
      </c>
      <c r="C248" s="279"/>
      <c r="D248" s="289">
        <v>32553</v>
      </c>
    </row>
    <row r="249" spans="1:4" ht="13.5" thickBot="1">
      <c r="A249" s="316" t="s">
        <v>2</v>
      </c>
      <c r="B249" s="317"/>
      <c r="C249" s="285"/>
      <c r="D249" s="291">
        <f>D236+D238+D245+D247</f>
        <v>170553</v>
      </c>
    </row>
    <row r="250" spans="1:4" ht="12.75">
      <c r="A250" s="301"/>
      <c r="B250" s="301"/>
      <c r="C250" s="301"/>
      <c r="D250" s="302">
        <v>170553</v>
      </c>
    </row>
    <row r="251" spans="1:4" ht="12.75">
      <c r="A251" s="301"/>
      <c r="B251" s="301"/>
      <c r="C251" s="301"/>
      <c r="D251" s="302">
        <f>D249-D250</f>
        <v>0</v>
      </c>
    </row>
    <row r="252" spans="1:4" ht="12.75">
      <c r="A252" s="301"/>
      <c r="B252" s="301"/>
      <c r="C252" s="301"/>
      <c r="D252" s="302"/>
    </row>
    <row r="253" spans="1:4" ht="16.5">
      <c r="A253" s="301"/>
      <c r="B253" s="301"/>
      <c r="C253" s="301"/>
      <c r="D253" s="302"/>
    </row>
    <row r="254" spans="1:4" ht="16.5">
      <c r="A254" s="301"/>
      <c r="B254" s="301"/>
      <c r="C254" s="301"/>
      <c r="D254" s="302"/>
    </row>
    <row r="255" spans="1:4" ht="16.5">
      <c r="A255" s="301"/>
      <c r="B255" s="301"/>
      <c r="C255" s="301"/>
      <c r="D255" s="302"/>
    </row>
    <row r="256" spans="1:4" ht="12.75">
      <c r="A256" s="315" t="s">
        <v>328</v>
      </c>
      <c r="B256" s="315"/>
      <c r="C256" s="315"/>
      <c r="D256" s="315"/>
    </row>
    <row r="257" spans="1:4" ht="12.75">
      <c r="A257" s="315" t="s">
        <v>232</v>
      </c>
      <c r="B257" s="315"/>
      <c r="C257" s="315"/>
      <c r="D257" s="315"/>
    </row>
    <row r="258" spans="1:4" ht="13.5" thickBot="1">
      <c r="A258" s="315" t="s">
        <v>421</v>
      </c>
      <c r="B258" s="315"/>
      <c r="C258" s="315"/>
      <c r="D258" s="315"/>
    </row>
    <row r="259" spans="1:4" ht="13.5" thickBot="1">
      <c r="A259" s="315" t="s">
        <v>337</v>
      </c>
      <c r="B259" s="315"/>
      <c r="C259" s="137"/>
      <c r="D259" s="292" t="s">
        <v>338</v>
      </c>
    </row>
    <row r="260" spans="1:4" ht="12.75">
      <c r="A260" s="137"/>
      <c r="B260" s="137"/>
      <c r="C260" s="137"/>
      <c r="D260" s="137"/>
    </row>
    <row r="261" spans="1:4" ht="12.75">
      <c r="A261" s="263" t="s">
        <v>233</v>
      </c>
      <c r="B261" s="137"/>
      <c r="C261" s="137"/>
      <c r="D261" s="137"/>
    </row>
    <row r="262" ht="13.5" thickBot="1"/>
    <row r="263" spans="1:4" ht="13.5" thickBot="1">
      <c r="A263" s="288" t="s">
        <v>73</v>
      </c>
      <c r="B263" s="288" t="s">
        <v>76</v>
      </c>
      <c r="C263" s="288"/>
      <c r="D263" s="288" t="s">
        <v>33</v>
      </c>
    </row>
    <row r="264" spans="1:4" ht="12.75">
      <c r="A264" s="274"/>
      <c r="B264" s="274"/>
      <c r="C264" s="274"/>
      <c r="D264" s="289"/>
    </row>
    <row r="265" spans="1:4" ht="12.75">
      <c r="A265" s="274"/>
      <c r="B265" s="271" t="s">
        <v>3</v>
      </c>
      <c r="C265" s="271"/>
      <c r="D265" s="290">
        <f>SUM(D266:D266)</f>
        <v>3000</v>
      </c>
    </row>
    <row r="266" spans="1:4" ht="12.75">
      <c r="A266" s="274"/>
      <c r="B266" s="274" t="s">
        <v>240</v>
      </c>
      <c r="C266" s="274"/>
      <c r="D266" s="289">
        <v>3000</v>
      </c>
    </row>
    <row r="267" spans="1:4" ht="12.75">
      <c r="A267" s="274"/>
      <c r="B267" s="275" t="s">
        <v>10</v>
      </c>
      <c r="C267" s="275"/>
      <c r="D267" s="290">
        <f>SUM(D268:D272)</f>
        <v>25000</v>
      </c>
    </row>
    <row r="268" spans="1:4" ht="25.5">
      <c r="A268" s="274"/>
      <c r="B268" s="277" t="s">
        <v>11</v>
      </c>
      <c r="C268" s="277"/>
      <c r="D268" s="289">
        <v>5000</v>
      </c>
    </row>
    <row r="269" spans="1:4" ht="12.75">
      <c r="A269" s="274"/>
      <c r="B269" s="277" t="s">
        <v>303</v>
      </c>
      <c r="C269" s="277"/>
      <c r="D269" s="289">
        <v>5000</v>
      </c>
    </row>
    <row r="270" spans="1:4" ht="12.75">
      <c r="A270" s="274"/>
      <c r="B270" s="277" t="s">
        <v>304</v>
      </c>
      <c r="C270" s="277"/>
      <c r="D270" s="289">
        <v>5000</v>
      </c>
    </row>
    <row r="271" spans="1:4" ht="12.75">
      <c r="A271" s="274"/>
      <c r="B271" s="277" t="s">
        <v>79</v>
      </c>
      <c r="C271" s="277"/>
      <c r="D271" s="289">
        <v>5000</v>
      </c>
    </row>
    <row r="272" spans="1:4" ht="12.75">
      <c r="A272" s="274"/>
      <c r="B272" s="277" t="s">
        <v>99</v>
      </c>
      <c r="C272" s="277"/>
      <c r="D272" s="289">
        <v>5000</v>
      </c>
    </row>
    <row r="273" spans="1:4" ht="12.75">
      <c r="A273" s="274"/>
      <c r="B273" s="271" t="s">
        <v>30</v>
      </c>
      <c r="C273" s="271"/>
      <c r="D273" s="290">
        <f>SUM(D274:D274)</f>
        <v>6000</v>
      </c>
    </row>
    <row r="274" spans="1:4" ht="12.75">
      <c r="A274" s="274"/>
      <c r="B274" s="277" t="s">
        <v>17</v>
      </c>
      <c r="C274" s="277"/>
      <c r="D274" s="289">
        <v>6000</v>
      </c>
    </row>
    <row r="275" spans="1:4" ht="25.5">
      <c r="A275" s="274"/>
      <c r="B275" s="275" t="s">
        <v>32</v>
      </c>
      <c r="C275" s="275"/>
      <c r="D275" s="290">
        <f>SUM(D276:D276)</f>
        <v>8932</v>
      </c>
    </row>
    <row r="276" spans="1:4" ht="13.5" thickBot="1">
      <c r="A276" s="274"/>
      <c r="B276" s="279" t="s">
        <v>246</v>
      </c>
      <c r="C276" s="279"/>
      <c r="D276" s="289">
        <v>8932</v>
      </c>
    </row>
    <row r="277" spans="1:4" ht="13.5" thickBot="1">
      <c r="A277" s="316" t="s">
        <v>2</v>
      </c>
      <c r="B277" s="317"/>
      <c r="C277" s="285"/>
      <c r="D277" s="291">
        <f>D265+D267+D273+D275</f>
        <v>42932</v>
      </c>
    </row>
    <row r="278" spans="1:4" ht="12.75">
      <c r="A278" s="301"/>
      <c r="B278" s="301"/>
      <c r="C278" s="301"/>
      <c r="D278" s="302">
        <v>42932</v>
      </c>
    </row>
    <row r="279" spans="1:4" ht="12.75">
      <c r="A279" s="301"/>
      <c r="B279" s="301"/>
      <c r="C279" s="301"/>
      <c r="D279" s="302">
        <f>D277-D278</f>
        <v>0</v>
      </c>
    </row>
    <row r="280" spans="1:4" ht="16.5">
      <c r="A280" s="301"/>
      <c r="B280" s="301"/>
      <c r="C280" s="301"/>
      <c r="D280" s="302"/>
    </row>
    <row r="281" spans="1:4" ht="16.5">
      <c r="A281" s="301"/>
      <c r="B281" s="301"/>
      <c r="C281" s="301"/>
      <c r="D281" s="302"/>
    </row>
    <row r="282" spans="1:4" ht="16.5">
      <c r="A282" s="315" t="s">
        <v>328</v>
      </c>
      <c r="B282" s="315"/>
      <c r="C282" s="315"/>
      <c r="D282" s="315"/>
    </row>
    <row r="283" spans="1:4" ht="16.5">
      <c r="A283" s="315" t="s">
        <v>232</v>
      </c>
      <c r="B283" s="315"/>
      <c r="C283" s="315"/>
      <c r="D283" s="315"/>
    </row>
    <row r="284" spans="1:4" ht="13.5" thickBot="1">
      <c r="A284" s="315" t="s">
        <v>421</v>
      </c>
      <c r="B284" s="315"/>
      <c r="C284" s="315"/>
      <c r="D284" s="315"/>
    </row>
    <row r="285" spans="1:4" ht="13.5" thickBot="1">
      <c r="A285" s="315" t="s">
        <v>339</v>
      </c>
      <c r="B285" s="315"/>
      <c r="C285" s="137"/>
      <c r="D285" s="292" t="s">
        <v>315</v>
      </c>
    </row>
    <row r="286" spans="1:4" ht="12.75">
      <c r="A286" s="261"/>
      <c r="B286" s="261"/>
      <c r="C286" s="261"/>
      <c r="D286" s="261"/>
    </row>
    <row r="287" spans="1:4" ht="12.75">
      <c r="A287" s="263" t="s">
        <v>233</v>
      </c>
      <c r="B287" s="261"/>
      <c r="C287" s="261"/>
      <c r="D287" s="261"/>
    </row>
    <row r="288" ht="13.5" thickBot="1"/>
    <row r="289" spans="1:4" ht="13.5" thickBot="1">
      <c r="A289" s="288" t="s">
        <v>73</v>
      </c>
      <c r="B289" s="288" t="s">
        <v>76</v>
      </c>
      <c r="C289" s="288"/>
      <c r="D289" s="288" t="s">
        <v>33</v>
      </c>
    </row>
    <row r="290" spans="1:4" ht="12.75">
      <c r="A290" s="274"/>
      <c r="B290" s="274"/>
      <c r="C290" s="274"/>
      <c r="D290" s="289"/>
    </row>
    <row r="291" spans="1:4" ht="12.75">
      <c r="A291" s="274"/>
      <c r="B291" s="271" t="s">
        <v>3</v>
      </c>
      <c r="C291" s="271"/>
      <c r="D291" s="290">
        <f>SUM(D292:D292)</f>
        <v>25000</v>
      </c>
    </row>
    <row r="292" spans="1:4" ht="12.75">
      <c r="A292" s="274"/>
      <c r="B292" s="274" t="s">
        <v>222</v>
      </c>
      <c r="C292" s="274"/>
      <c r="D292" s="289">
        <v>25000</v>
      </c>
    </row>
    <row r="293" spans="1:4" ht="12.75">
      <c r="A293" s="274"/>
      <c r="B293" s="275" t="s">
        <v>10</v>
      </c>
      <c r="C293" s="275"/>
      <c r="D293" s="290">
        <f>SUM(D294:D297)</f>
        <v>140000</v>
      </c>
    </row>
    <row r="294" spans="1:4" ht="25.5">
      <c r="A294" s="274"/>
      <c r="B294" s="277" t="s">
        <v>11</v>
      </c>
      <c r="C294" s="277"/>
      <c r="D294" s="289">
        <v>30000</v>
      </c>
    </row>
    <row r="295" spans="1:4" ht="12.75">
      <c r="A295" s="274"/>
      <c r="B295" s="277" t="s">
        <v>13</v>
      </c>
      <c r="C295" s="277"/>
      <c r="D295" s="289">
        <v>80000</v>
      </c>
    </row>
    <row r="296" spans="1:4" ht="12.75">
      <c r="A296" s="274"/>
      <c r="B296" s="299" t="s">
        <v>216</v>
      </c>
      <c r="C296" s="303"/>
      <c r="D296" s="289">
        <v>10000</v>
      </c>
    </row>
    <row r="297" spans="1:4" ht="12.75">
      <c r="A297" s="274"/>
      <c r="B297" s="299" t="s">
        <v>214</v>
      </c>
      <c r="C297" s="303"/>
      <c r="D297" s="289">
        <v>20000</v>
      </c>
    </row>
    <row r="298" spans="1:4" ht="12.75">
      <c r="A298" s="274"/>
      <c r="B298" s="271" t="s">
        <v>30</v>
      </c>
      <c r="C298" s="271"/>
      <c r="D298" s="290">
        <f>SUM(D299:D302)</f>
        <v>115253</v>
      </c>
    </row>
    <row r="299" spans="1:4" ht="12.75">
      <c r="A299" s="274"/>
      <c r="B299" s="274" t="s">
        <v>236</v>
      </c>
      <c r="C299" s="274"/>
      <c r="D299" s="289">
        <v>35000</v>
      </c>
    </row>
    <row r="300" spans="1:4" ht="12.75">
      <c r="A300" s="274"/>
      <c r="B300" s="277" t="s">
        <v>17</v>
      </c>
      <c r="C300" s="277"/>
      <c r="D300" s="289">
        <v>6000</v>
      </c>
    </row>
    <row r="301" spans="1:4" ht="12.75">
      <c r="A301" s="274"/>
      <c r="B301" s="277" t="s">
        <v>18</v>
      </c>
      <c r="C301" s="277"/>
      <c r="D301" s="289">
        <v>50000</v>
      </c>
    </row>
    <row r="302" spans="1:4" ht="12.75">
      <c r="A302" s="274"/>
      <c r="B302" s="277" t="s">
        <v>19</v>
      </c>
      <c r="C302" s="277"/>
      <c r="D302" s="289">
        <v>24253</v>
      </c>
    </row>
    <row r="303" spans="1:4" ht="25.5">
      <c r="A303" s="274"/>
      <c r="B303" s="275" t="s">
        <v>32</v>
      </c>
      <c r="C303" s="275"/>
      <c r="D303" s="290">
        <f>D304</f>
        <v>74265</v>
      </c>
    </row>
    <row r="304" spans="1:4" ht="12.75">
      <c r="A304" s="274"/>
      <c r="B304" s="277" t="s">
        <v>244</v>
      </c>
      <c r="C304" s="277"/>
      <c r="D304" s="289">
        <v>74265</v>
      </c>
    </row>
    <row r="305" spans="1:4" ht="13.5" thickBot="1">
      <c r="A305" s="274"/>
      <c r="D305" s="289"/>
    </row>
    <row r="306" spans="1:4" ht="13.5" thickBot="1">
      <c r="A306" s="316" t="s">
        <v>2</v>
      </c>
      <c r="B306" s="317"/>
      <c r="C306" s="285"/>
      <c r="D306" s="291">
        <f>D291+D293+D298+D303</f>
        <v>354518</v>
      </c>
    </row>
    <row r="307" spans="1:4" ht="12.75">
      <c r="A307" s="301"/>
      <c r="B307" s="301"/>
      <c r="C307" s="301"/>
      <c r="D307" s="302">
        <v>354518</v>
      </c>
    </row>
    <row r="308" spans="1:4" ht="12.75">
      <c r="A308" s="301"/>
      <c r="B308" s="301"/>
      <c r="C308" s="301"/>
      <c r="D308" s="302">
        <f>D306-D307</f>
        <v>0</v>
      </c>
    </row>
    <row r="309" spans="1:4" ht="12.75">
      <c r="A309" s="301"/>
      <c r="B309" s="301"/>
      <c r="C309" s="301"/>
      <c r="D309" s="302"/>
    </row>
    <row r="310" spans="1:4" ht="16.5">
      <c r="A310" s="301"/>
      <c r="B310" s="301"/>
      <c r="C310" s="301"/>
      <c r="D310" s="302"/>
    </row>
    <row r="311" ht="16.5"/>
    <row r="312" ht="16.5"/>
    <row r="313" ht="16.5"/>
    <row r="314" spans="1:4" ht="16.5">
      <c r="A314" s="315" t="s">
        <v>328</v>
      </c>
      <c r="B314" s="315"/>
      <c r="C314" s="315"/>
      <c r="D314" s="315"/>
    </row>
    <row r="315" spans="1:4" ht="12.75">
      <c r="A315" s="315" t="s">
        <v>232</v>
      </c>
      <c r="B315" s="315"/>
      <c r="C315" s="315"/>
      <c r="D315" s="315"/>
    </row>
    <row r="316" spans="1:4" ht="13.5" thickBot="1">
      <c r="A316" s="315" t="s">
        <v>421</v>
      </c>
      <c r="B316" s="315"/>
      <c r="C316" s="315"/>
      <c r="D316" s="315"/>
    </row>
    <row r="317" spans="1:4" ht="13.5" thickBot="1">
      <c r="A317" s="315" t="s">
        <v>217</v>
      </c>
      <c r="B317" s="315"/>
      <c r="C317" s="318"/>
      <c r="D317" s="292" t="s">
        <v>312</v>
      </c>
    </row>
    <row r="318" spans="1:4" ht="12.75">
      <c r="A318" s="261"/>
      <c r="B318" s="261"/>
      <c r="C318" s="261"/>
      <c r="D318" s="261"/>
    </row>
    <row r="319" spans="1:4" ht="12.75">
      <c r="A319" s="263" t="s">
        <v>29</v>
      </c>
      <c r="B319" s="261"/>
      <c r="C319" s="261"/>
      <c r="D319" s="261"/>
    </row>
    <row r="320" ht="13.5" thickBot="1"/>
    <row r="321" spans="1:4" ht="13.5" thickBot="1">
      <c r="A321" s="288" t="s">
        <v>73</v>
      </c>
      <c r="B321" s="288" t="s">
        <v>76</v>
      </c>
      <c r="C321" s="288"/>
      <c r="D321" s="288" t="s">
        <v>33</v>
      </c>
    </row>
    <row r="322" spans="1:4" ht="12.75">
      <c r="A322" s="274"/>
      <c r="B322" s="274"/>
      <c r="C322" s="274"/>
      <c r="D322" s="289"/>
    </row>
    <row r="323" spans="1:4" ht="12.75">
      <c r="A323" s="274"/>
      <c r="B323" s="271" t="s">
        <v>3</v>
      </c>
      <c r="C323" s="271"/>
      <c r="D323" s="290">
        <f>SUM(D324:D325)</f>
        <v>15000</v>
      </c>
    </row>
    <row r="324" spans="1:4" ht="12.75">
      <c r="A324" s="274"/>
      <c r="B324" s="274" t="s">
        <v>4</v>
      </c>
      <c r="C324" s="274"/>
      <c r="D324" s="289">
        <v>0</v>
      </c>
    </row>
    <row r="325" spans="1:4" ht="12.75">
      <c r="A325" s="274"/>
      <c r="B325" s="277" t="s">
        <v>240</v>
      </c>
      <c r="C325" s="277"/>
      <c r="D325" s="289">
        <v>15000</v>
      </c>
    </row>
    <row r="326" spans="1:4" ht="12.75">
      <c r="A326" s="274"/>
      <c r="B326" s="274"/>
      <c r="C326" s="274"/>
      <c r="D326" s="289"/>
    </row>
    <row r="327" spans="1:4" ht="12.75">
      <c r="A327" s="274"/>
      <c r="B327" s="275" t="s">
        <v>10</v>
      </c>
      <c r="C327" s="275"/>
      <c r="D327" s="290">
        <f>SUM(D328:D329)</f>
        <v>409199</v>
      </c>
    </row>
    <row r="328" spans="1:4" ht="12.75">
      <c r="A328" s="274"/>
      <c r="B328" s="277" t="s">
        <v>313</v>
      </c>
      <c r="C328" s="277"/>
      <c r="D328" s="289">
        <v>135000</v>
      </c>
    </row>
    <row r="329" spans="1:4" ht="12.75">
      <c r="A329" s="274"/>
      <c r="B329" s="277" t="s">
        <v>13</v>
      </c>
      <c r="C329" s="277"/>
      <c r="D329" s="289">
        <v>274199</v>
      </c>
    </row>
    <row r="330" spans="1:4" ht="12.75">
      <c r="A330" s="274"/>
      <c r="B330" s="271" t="s">
        <v>30</v>
      </c>
      <c r="C330" s="271"/>
      <c r="D330" s="290">
        <f>SUM(D331:D332)</f>
        <v>129296</v>
      </c>
    </row>
    <row r="331" spans="1:4" ht="12.75">
      <c r="A331" s="274"/>
      <c r="B331" s="277" t="s">
        <v>17</v>
      </c>
      <c r="C331" s="277"/>
      <c r="D331" s="289">
        <v>12000</v>
      </c>
    </row>
    <row r="332" spans="1:4" ht="12.75">
      <c r="A332" s="274"/>
      <c r="B332" s="277" t="s">
        <v>191</v>
      </c>
      <c r="C332" s="277"/>
      <c r="D332" s="289">
        <v>117296</v>
      </c>
    </row>
    <row r="333" spans="1:4" ht="25.5">
      <c r="A333" s="274"/>
      <c r="B333" s="275" t="s">
        <v>32</v>
      </c>
      <c r="C333" s="275"/>
      <c r="D333" s="290">
        <f>SUM(D334:D335)</f>
        <v>370842</v>
      </c>
    </row>
    <row r="334" spans="1:4" ht="12.75">
      <c r="A334" s="274"/>
      <c r="B334" s="277" t="s">
        <v>314</v>
      </c>
      <c r="C334" s="277"/>
      <c r="D334" s="289">
        <v>190000</v>
      </c>
    </row>
    <row r="335" spans="1:4" ht="12.75">
      <c r="A335" s="274"/>
      <c r="B335" s="299" t="s">
        <v>316</v>
      </c>
      <c r="C335" s="299"/>
      <c r="D335" s="289">
        <v>180842</v>
      </c>
    </row>
    <row r="336" spans="1:4" ht="13.5" thickBot="1">
      <c r="A336" s="274"/>
      <c r="D336" s="289"/>
    </row>
    <row r="337" spans="1:4" ht="13.5" thickBot="1">
      <c r="A337" s="316" t="s">
        <v>2</v>
      </c>
      <c r="B337" s="317"/>
      <c r="C337" s="285"/>
      <c r="D337" s="291">
        <f>D323+D327+D330+D333</f>
        <v>924337</v>
      </c>
    </row>
    <row r="338" ht="12.75">
      <c r="D338" s="264">
        <v>924337</v>
      </c>
    </row>
    <row r="339" ht="12.75">
      <c r="D339" s="283">
        <f>D337-D338</f>
        <v>0</v>
      </c>
    </row>
    <row r="342" ht="12.75">
      <c r="D342" s="283">
        <f>D38+D79+D131+D155+D191+D220+D250+D278+D307+D338</f>
        <v>91449197</v>
      </c>
    </row>
  </sheetData>
  <sheetProtection/>
  <mergeCells count="50">
    <mergeCell ref="A4:D4"/>
    <mergeCell ref="A195:D195"/>
    <mergeCell ref="A196:D196"/>
    <mergeCell ref="A37:B37"/>
    <mergeCell ref="A43:D43"/>
    <mergeCell ref="A147:B147"/>
    <mergeCell ref="A46:B46"/>
    <mergeCell ref="A5:D5"/>
    <mergeCell ref="A7:B7"/>
    <mergeCell ref="A145:D145"/>
    <mergeCell ref="A6:D6"/>
    <mergeCell ref="A44:D44"/>
    <mergeCell ref="A83:D83"/>
    <mergeCell ref="A78:B78"/>
    <mergeCell ref="A82:D82"/>
    <mergeCell ref="A144:D144"/>
    <mergeCell ref="A84:D84"/>
    <mergeCell ref="A162:B162"/>
    <mergeCell ref="A85:B85"/>
    <mergeCell ref="A131:B131"/>
    <mergeCell ref="A159:D159"/>
    <mergeCell ref="A277:B277"/>
    <mergeCell ref="A155:B155"/>
    <mergeCell ref="A219:B219"/>
    <mergeCell ref="A190:B190"/>
    <mergeCell ref="A198:B198"/>
    <mergeCell ref="A45:D45"/>
    <mergeCell ref="A160:D160"/>
    <mergeCell ref="A146:D146"/>
    <mergeCell ref="A161:D161"/>
    <mergeCell ref="A257:D257"/>
    <mergeCell ref="A282:D282"/>
    <mergeCell ref="A197:D197"/>
    <mergeCell ref="A256:D256"/>
    <mergeCell ref="A227:D227"/>
    <mergeCell ref="A228:D228"/>
    <mergeCell ref="A229:D229"/>
    <mergeCell ref="A230:B230"/>
    <mergeCell ref="A249:B249"/>
    <mergeCell ref="A258:D258"/>
    <mergeCell ref="A259:B259"/>
    <mergeCell ref="A283:D283"/>
    <mergeCell ref="A337:B337"/>
    <mergeCell ref="A314:D314"/>
    <mergeCell ref="A316:D316"/>
    <mergeCell ref="A284:D284"/>
    <mergeCell ref="A285:B285"/>
    <mergeCell ref="A306:B306"/>
    <mergeCell ref="A315:D315"/>
    <mergeCell ref="A317:C317"/>
  </mergeCells>
  <printOptions horizontalCentered="1"/>
  <pageMargins left="0.31496062992125984" right="0.31496062992125984" top="0.1968503937007874" bottom="0.35433070866141736" header="0.31496062992125984" footer="0.31496062992125984"/>
  <pageSetup horizontalDpi="600" verticalDpi="600" orientation="portrait" scale="95"/>
  <rowBreaks count="9" manualBreakCount="9">
    <brk id="41" max="255" man="1"/>
    <brk id="79" max="255" man="1"/>
    <brk id="137" max="3" man="1"/>
    <brk id="157" max="255" man="1"/>
    <brk id="193" max="255" man="1"/>
    <brk id="223" max="3" man="1"/>
    <brk id="251" max="3" man="1"/>
    <brk id="279" max="3" man="1"/>
    <brk id="308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zoomScaleSheetLayoutView="130" workbookViewId="0" topLeftCell="A25">
      <selection activeCell="B12" sqref="B12"/>
    </sheetView>
  </sheetViews>
  <sheetFormatPr defaultColWidth="11.57421875" defaultRowHeight="15"/>
  <cols>
    <col min="1" max="1" width="12.140625" style="2" customWidth="1"/>
    <col min="2" max="2" width="50.8515625" style="2" customWidth="1"/>
    <col min="3" max="3" width="18.28125" style="2" customWidth="1"/>
    <col min="4" max="4" width="17.28125" style="2" bestFit="1" customWidth="1"/>
    <col min="5" max="6" width="11.7109375" style="2" bestFit="1" customWidth="1"/>
    <col min="7" max="16384" width="11.421875" style="2" customWidth="1"/>
  </cols>
  <sheetData>
    <row r="1" ht="15"/>
    <row r="2" spans="2:6" ht="6" customHeight="1">
      <c r="B2" s="11"/>
      <c r="C2" s="11"/>
      <c r="D2" s="11"/>
      <c r="E2" s="11"/>
      <c r="F2" s="11"/>
    </row>
    <row r="3" spans="1:6" ht="15">
      <c r="A3" s="319" t="s">
        <v>356</v>
      </c>
      <c r="B3" s="319"/>
      <c r="C3" s="319"/>
      <c r="D3" s="319"/>
      <c r="E3" s="319"/>
      <c r="F3" s="319"/>
    </row>
    <row r="4" spans="1:6" ht="6" customHeight="1">
      <c r="A4" s="1"/>
      <c r="B4" s="1"/>
      <c r="C4" s="1"/>
      <c r="D4" s="1"/>
      <c r="E4" s="1"/>
      <c r="F4" s="1"/>
    </row>
    <row r="5" spans="1:6" ht="15">
      <c r="A5" s="319" t="s">
        <v>71</v>
      </c>
      <c r="B5" s="319"/>
      <c r="C5" s="319"/>
      <c r="D5" s="319"/>
      <c r="E5" s="319"/>
      <c r="F5" s="319"/>
    </row>
    <row r="6" spans="1:6" ht="6.75" customHeight="1">
      <c r="A6" s="13"/>
      <c r="B6" s="13"/>
      <c r="C6" s="13"/>
      <c r="D6" s="13"/>
      <c r="E6" s="13"/>
      <c r="F6" s="13"/>
    </row>
    <row r="7" spans="1:6" ht="15">
      <c r="A7" s="319" t="s">
        <v>426</v>
      </c>
      <c r="B7" s="319"/>
      <c r="C7" s="319"/>
      <c r="D7" s="319"/>
      <c r="E7" s="319"/>
      <c r="F7" s="319"/>
    </row>
    <row r="8" spans="1:6" ht="18" thickBot="1">
      <c r="A8" s="162" t="s">
        <v>36</v>
      </c>
      <c r="B8" s="163"/>
      <c r="C8" s="163"/>
      <c r="D8" s="163"/>
      <c r="E8" s="163"/>
      <c r="F8" s="163"/>
    </row>
    <row r="9" spans="1:6" ht="16.5">
      <c r="A9" s="329" t="s">
        <v>73</v>
      </c>
      <c r="B9" s="331" t="s">
        <v>78</v>
      </c>
      <c r="C9" s="323" t="s">
        <v>72</v>
      </c>
      <c r="D9" s="325" t="s">
        <v>40</v>
      </c>
      <c r="E9" s="164" t="s">
        <v>41</v>
      </c>
      <c r="F9" s="165" t="s">
        <v>41</v>
      </c>
    </row>
    <row r="10" spans="1:6" ht="18" thickBot="1">
      <c r="A10" s="330"/>
      <c r="B10" s="332"/>
      <c r="C10" s="324"/>
      <c r="D10" s="326"/>
      <c r="E10" s="166" t="s">
        <v>24</v>
      </c>
      <c r="F10" s="167" t="s">
        <v>42</v>
      </c>
    </row>
    <row r="11" spans="1:6" s="18" customFormat="1" ht="16.5">
      <c r="A11" s="168"/>
      <c r="B11" s="169" t="s">
        <v>3</v>
      </c>
      <c r="C11" s="170"/>
      <c r="D11" s="170">
        <f>SUM(C12:C20)</f>
        <v>27230787</v>
      </c>
      <c r="E11" s="171"/>
      <c r="F11" s="172">
        <f>D11/$D$57</f>
        <v>0.29776955832646623</v>
      </c>
    </row>
    <row r="12" spans="1:6" ht="16.5">
      <c r="A12" s="173"/>
      <c r="B12" s="174" t="s">
        <v>5</v>
      </c>
      <c r="C12" s="175">
        <v>365600</v>
      </c>
      <c r="D12" s="175"/>
      <c r="E12" s="176">
        <f aca="true" t="shared" si="0" ref="E12:E20">C12/$D$11</f>
        <v>0.013425979939544164</v>
      </c>
      <c r="F12" s="177"/>
    </row>
    <row r="13" spans="1:8" ht="16.5">
      <c r="A13" s="173"/>
      <c r="B13" s="174" t="s">
        <v>317</v>
      </c>
      <c r="C13" s="175">
        <v>18250187</v>
      </c>
      <c r="D13" s="175"/>
      <c r="E13" s="176">
        <f t="shared" si="0"/>
        <v>0.6702041700080134</v>
      </c>
      <c r="F13" s="177"/>
      <c r="H13" s="30"/>
    </row>
    <row r="14" spans="1:6" ht="16.5">
      <c r="A14" s="173"/>
      <c r="B14" s="174" t="s">
        <v>101</v>
      </c>
      <c r="C14" s="175">
        <v>3790000</v>
      </c>
      <c r="D14" s="175"/>
      <c r="E14" s="176">
        <f t="shared" si="0"/>
        <v>0.13918070013914766</v>
      </c>
      <c r="F14" s="177"/>
    </row>
    <row r="15" spans="1:6" ht="16.5">
      <c r="A15" s="173"/>
      <c r="B15" s="174" t="s">
        <v>9</v>
      </c>
      <c r="C15" s="175">
        <v>4757000</v>
      </c>
      <c r="D15" s="175"/>
      <c r="E15" s="176">
        <f t="shared" si="0"/>
        <v>0.17469197640156342</v>
      </c>
      <c r="F15" s="177"/>
    </row>
    <row r="16" spans="1:6" ht="16.5">
      <c r="A16" s="173"/>
      <c r="B16" s="174" t="s">
        <v>266</v>
      </c>
      <c r="C16" s="175">
        <v>15000</v>
      </c>
      <c r="D16" s="175"/>
      <c r="E16" s="176">
        <f t="shared" si="0"/>
        <v>0.0005508470981760461</v>
      </c>
      <c r="F16" s="177"/>
    </row>
    <row r="17" spans="1:6" ht="16.5">
      <c r="A17" s="173"/>
      <c r="B17" s="174" t="s">
        <v>339</v>
      </c>
      <c r="C17" s="175">
        <v>25000</v>
      </c>
      <c r="D17" s="175"/>
      <c r="E17" s="176">
        <f t="shared" si="0"/>
        <v>0.0009180784969600768</v>
      </c>
      <c r="F17" s="177"/>
    </row>
    <row r="18" spans="1:6" ht="16.5">
      <c r="A18" s="173"/>
      <c r="B18" s="174" t="s">
        <v>335</v>
      </c>
      <c r="C18" s="175">
        <v>25000</v>
      </c>
      <c r="D18" s="175"/>
      <c r="E18" s="176">
        <f t="shared" si="0"/>
        <v>0.0009180784969600768</v>
      </c>
      <c r="F18" s="177"/>
    </row>
    <row r="19" spans="1:6" ht="26.25" customHeight="1">
      <c r="A19" s="173"/>
      <c r="B19" s="178" t="s">
        <v>359</v>
      </c>
      <c r="C19" s="175">
        <v>3000</v>
      </c>
      <c r="D19" s="175"/>
      <c r="E19" s="176">
        <f t="shared" si="0"/>
        <v>0.00011016941963520923</v>
      </c>
      <c r="F19" s="177"/>
    </row>
    <row r="20" spans="1:6" ht="0.75" customHeight="1" hidden="1">
      <c r="A20" s="173"/>
      <c r="B20" s="174" t="s">
        <v>15</v>
      </c>
      <c r="C20" s="175"/>
      <c r="D20" s="175"/>
      <c r="E20" s="176">
        <f t="shared" si="0"/>
        <v>0</v>
      </c>
      <c r="F20" s="177"/>
    </row>
    <row r="21" spans="1:6" s="18" customFormat="1" ht="16.5">
      <c r="A21" s="179"/>
      <c r="B21" s="180" t="s">
        <v>10</v>
      </c>
      <c r="C21" s="181"/>
      <c r="D21" s="181">
        <f>SUM(C22:C31)</f>
        <v>5905999</v>
      </c>
      <c r="E21" s="182"/>
      <c r="F21" s="183">
        <f>D21/$D$57</f>
        <v>0.06458229480134199</v>
      </c>
    </row>
    <row r="22" spans="1:6" ht="16.5">
      <c r="A22" s="173"/>
      <c r="B22" s="174" t="s">
        <v>5</v>
      </c>
      <c r="C22" s="175">
        <v>1086800</v>
      </c>
      <c r="D22" s="175"/>
      <c r="E22" s="176">
        <f aca="true" t="shared" si="1" ref="E22:E31">C22/$D$21</f>
        <v>0.18401628581379711</v>
      </c>
      <c r="F22" s="177"/>
    </row>
    <row r="23" spans="1:6" ht="16.5">
      <c r="A23" s="173"/>
      <c r="B23" s="174" t="s">
        <v>317</v>
      </c>
      <c r="C23" s="175">
        <v>1320000</v>
      </c>
      <c r="D23" s="175"/>
      <c r="E23" s="176">
        <f t="shared" si="1"/>
        <v>0.2235015617171625</v>
      </c>
      <c r="F23" s="177"/>
    </row>
    <row r="24" spans="1:6" ht="16.5">
      <c r="A24" s="173"/>
      <c r="B24" s="174" t="s">
        <v>101</v>
      </c>
      <c r="C24" s="175">
        <v>1810000</v>
      </c>
      <c r="D24" s="175"/>
      <c r="E24" s="176">
        <f t="shared" si="1"/>
        <v>0.30646805053641224</v>
      </c>
      <c r="F24" s="177"/>
    </row>
    <row r="25" spans="1:6" ht="16.5">
      <c r="A25" s="173"/>
      <c r="B25" s="174" t="s">
        <v>9</v>
      </c>
      <c r="C25" s="175">
        <v>830000</v>
      </c>
      <c r="D25" s="175"/>
      <c r="E25" s="176">
        <f t="shared" si="1"/>
        <v>0.14053507289791278</v>
      </c>
      <c r="F25" s="177"/>
    </row>
    <row r="26" spans="1:6" ht="16.5">
      <c r="A26" s="173"/>
      <c r="B26" s="174" t="s">
        <v>209</v>
      </c>
      <c r="C26" s="175">
        <v>409199</v>
      </c>
      <c r="D26" s="175"/>
      <c r="E26" s="176">
        <f t="shared" si="1"/>
        <v>0.06928531481295544</v>
      </c>
      <c r="F26" s="177"/>
    </row>
    <row r="27" spans="1:6" ht="16.5">
      <c r="A27" s="173"/>
      <c r="B27" s="174" t="s">
        <v>207</v>
      </c>
      <c r="C27" s="175"/>
      <c r="D27" s="175"/>
      <c r="E27" s="176">
        <f t="shared" si="1"/>
        <v>0</v>
      </c>
      <c r="F27" s="177"/>
    </row>
    <row r="28" spans="1:6" ht="16.5">
      <c r="A28" s="173"/>
      <c r="B28" s="174" t="s">
        <v>208</v>
      </c>
      <c r="C28" s="175">
        <v>25000</v>
      </c>
      <c r="D28" s="175"/>
      <c r="E28" s="176">
        <f t="shared" si="1"/>
        <v>0.004232984123431108</v>
      </c>
      <c r="F28" s="177"/>
    </row>
    <row r="29" spans="1:6" ht="16.5">
      <c r="A29" s="173"/>
      <c r="B29" s="174" t="s">
        <v>206</v>
      </c>
      <c r="C29" s="175">
        <v>105000</v>
      </c>
      <c r="D29" s="175"/>
      <c r="E29" s="176">
        <f t="shared" si="1"/>
        <v>0.017778533318410655</v>
      </c>
      <c r="F29" s="177"/>
    </row>
    <row r="30" spans="1:6" ht="16.5">
      <c r="A30" s="173"/>
      <c r="B30" s="174" t="s">
        <v>218</v>
      </c>
      <c r="C30" s="175">
        <v>140000</v>
      </c>
      <c r="D30" s="175"/>
      <c r="E30" s="176">
        <f t="shared" si="1"/>
        <v>0.023704711091214203</v>
      </c>
      <c r="F30" s="177"/>
    </row>
    <row r="31" spans="1:6" ht="16.5">
      <c r="A31" s="173"/>
      <c r="B31" s="174" t="s">
        <v>15</v>
      </c>
      <c r="C31" s="175">
        <v>180000</v>
      </c>
      <c r="D31" s="175"/>
      <c r="E31" s="176">
        <f t="shared" si="1"/>
        <v>0.030477485688703978</v>
      </c>
      <c r="F31" s="177"/>
    </row>
    <row r="32" spans="1:6" s="18" customFormat="1" ht="16.5">
      <c r="A32" s="179"/>
      <c r="B32" s="184" t="s">
        <v>30</v>
      </c>
      <c r="C32" s="181"/>
      <c r="D32" s="181">
        <f>SUM(C33:C42)</f>
        <v>12156368</v>
      </c>
      <c r="E32" s="182"/>
      <c r="F32" s="183">
        <f>D32/$D$57</f>
        <v>0.13293028696577838</v>
      </c>
    </row>
    <row r="33" spans="1:6" ht="16.5">
      <c r="A33" s="173"/>
      <c r="B33" s="174" t="s">
        <v>5</v>
      </c>
      <c r="C33" s="175">
        <v>404000</v>
      </c>
      <c r="D33" s="175"/>
      <c r="E33" s="176">
        <f aca="true" t="shared" si="2" ref="E33:E42">C33/$D$32</f>
        <v>0.03323361056526094</v>
      </c>
      <c r="F33" s="177"/>
    </row>
    <row r="34" spans="1:6" ht="16.5">
      <c r="A34" s="173"/>
      <c r="B34" s="174" t="s">
        <v>317</v>
      </c>
      <c r="C34" s="175">
        <v>1605000</v>
      </c>
      <c r="D34" s="175"/>
      <c r="E34" s="176">
        <f t="shared" si="2"/>
        <v>0.132029566725851</v>
      </c>
      <c r="F34" s="177"/>
    </row>
    <row r="35" spans="1:6" ht="16.5">
      <c r="A35" s="173"/>
      <c r="B35" s="174" t="s">
        <v>101</v>
      </c>
      <c r="C35" s="175">
        <v>4417471</v>
      </c>
      <c r="D35" s="175"/>
      <c r="E35" s="176">
        <f t="shared" si="2"/>
        <v>0.3633874032112223</v>
      </c>
      <c r="F35" s="177"/>
    </row>
    <row r="36" spans="1:6" ht="16.5">
      <c r="A36" s="173"/>
      <c r="B36" s="174" t="s">
        <v>9</v>
      </c>
      <c r="C36" s="175">
        <v>5270135</v>
      </c>
      <c r="D36" s="175"/>
      <c r="E36" s="176">
        <f t="shared" si="2"/>
        <v>0.4335287480602759</v>
      </c>
      <c r="F36" s="177"/>
    </row>
    <row r="37" spans="1:6" ht="16.5">
      <c r="A37" s="173"/>
      <c r="B37" s="174" t="s">
        <v>208</v>
      </c>
      <c r="C37" s="175">
        <v>6000</v>
      </c>
      <c r="D37" s="175"/>
      <c r="E37" s="176">
        <f t="shared" si="2"/>
        <v>0.0004935684737414992</v>
      </c>
      <c r="F37" s="177"/>
    </row>
    <row r="38" spans="1:6" ht="16.5">
      <c r="A38" s="173"/>
      <c r="B38" s="174" t="s">
        <v>209</v>
      </c>
      <c r="C38" s="175">
        <v>129296</v>
      </c>
      <c r="D38" s="175"/>
      <c r="E38" s="176">
        <f t="shared" si="2"/>
        <v>0.010636071563480145</v>
      </c>
      <c r="F38" s="177"/>
    </row>
    <row r="39" spans="1:6" ht="16.5">
      <c r="A39" s="173"/>
      <c r="B39" s="174" t="s">
        <v>207</v>
      </c>
      <c r="C39" s="175"/>
      <c r="D39" s="175"/>
      <c r="E39" s="176">
        <f t="shared" si="2"/>
        <v>0</v>
      </c>
      <c r="F39" s="177"/>
    </row>
    <row r="40" spans="1:6" ht="16.5">
      <c r="A40" s="173"/>
      <c r="B40" s="174" t="s">
        <v>218</v>
      </c>
      <c r="C40" s="175">
        <v>115253</v>
      </c>
      <c r="D40" s="175"/>
      <c r="E40" s="176">
        <f t="shared" si="2"/>
        <v>0.009480874550688165</v>
      </c>
      <c r="F40" s="177"/>
    </row>
    <row r="41" spans="1:6" ht="16.5">
      <c r="A41" s="173"/>
      <c r="B41" s="174" t="s">
        <v>265</v>
      </c>
      <c r="C41" s="175">
        <v>8000</v>
      </c>
      <c r="D41" s="175"/>
      <c r="E41" s="176">
        <f t="shared" si="2"/>
        <v>0.0006580912983219988</v>
      </c>
      <c r="F41" s="177"/>
    </row>
    <row r="42" spans="1:6" ht="16.5">
      <c r="A42" s="173"/>
      <c r="B42" s="174" t="s">
        <v>15</v>
      </c>
      <c r="C42" s="175">
        <v>201213</v>
      </c>
      <c r="D42" s="175"/>
      <c r="E42" s="176">
        <f t="shared" si="2"/>
        <v>0.016552065551158044</v>
      </c>
      <c r="F42" s="177"/>
    </row>
    <row r="43" spans="1:6" s="18" customFormat="1" ht="33.75">
      <c r="A43" s="179"/>
      <c r="B43" s="185" t="s">
        <v>32</v>
      </c>
      <c r="C43" s="181"/>
      <c r="D43" s="181">
        <f>SUM(C44:C51)</f>
        <v>8460457</v>
      </c>
      <c r="E43" s="182"/>
      <c r="F43" s="183">
        <f>D43/$D$57</f>
        <v>0.09251537769106928</v>
      </c>
    </row>
    <row r="44" spans="1:6" ht="16.5">
      <c r="A44" s="173"/>
      <c r="B44" s="174" t="s">
        <v>5</v>
      </c>
      <c r="C44" s="175">
        <v>529188</v>
      </c>
      <c r="D44" s="175"/>
      <c r="E44" s="176">
        <f aca="true" t="shared" si="3" ref="E44:E53">C44/$D$43</f>
        <v>0.06254839425340736</v>
      </c>
      <c r="F44" s="177"/>
    </row>
    <row r="45" spans="1:6" ht="16.5">
      <c r="A45" s="173"/>
      <c r="B45" s="174" t="s">
        <v>317</v>
      </c>
      <c r="C45" s="175">
        <v>1770000</v>
      </c>
      <c r="D45" s="175"/>
      <c r="E45" s="176">
        <f t="shared" si="3"/>
        <v>0.20920855693729073</v>
      </c>
      <c r="F45" s="177"/>
    </row>
    <row r="46" spans="1:6" ht="16.5">
      <c r="A46" s="173"/>
      <c r="B46" s="174" t="s">
        <v>101</v>
      </c>
      <c r="C46" s="175">
        <v>3137803</v>
      </c>
      <c r="D46" s="175"/>
      <c r="E46" s="176">
        <f t="shared" si="3"/>
        <v>0.3708786653014134</v>
      </c>
      <c r="F46" s="177"/>
    </row>
    <row r="47" spans="1:6" ht="16.5">
      <c r="A47" s="173"/>
      <c r="B47" s="174" t="s">
        <v>9</v>
      </c>
      <c r="C47" s="175">
        <v>2536874</v>
      </c>
      <c r="D47" s="175"/>
      <c r="E47" s="176">
        <f t="shared" si="3"/>
        <v>0.29985070546425563</v>
      </c>
      <c r="F47" s="177"/>
    </row>
    <row r="48" spans="1:6" ht="16.5">
      <c r="A48" s="173"/>
      <c r="B48" s="174" t="s">
        <v>265</v>
      </c>
      <c r="C48" s="175">
        <v>32553</v>
      </c>
      <c r="D48" s="175"/>
      <c r="E48" s="176">
        <f t="shared" si="3"/>
        <v>0.0038476644937738</v>
      </c>
      <c r="F48" s="177"/>
    </row>
    <row r="49" spans="1:6" ht="16.5">
      <c r="A49" s="173"/>
      <c r="B49" s="174" t="s">
        <v>208</v>
      </c>
      <c r="C49" s="175">
        <v>8932</v>
      </c>
      <c r="D49" s="175"/>
      <c r="E49" s="176">
        <f t="shared" si="3"/>
        <v>0.0010557349325219666</v>
      </c>
      <c r="F49" s="177"/>
    </row>
    <row r="50" spans="1:6" ht="16.5">
      <c r="A50" s="173"/>
      <c r="B50" s="174" t="s">
        <v>218</v>
      </c>
      <c r="C50" s="175">
        <v>74265</v>
      </c>
      <c r="D50" s="175"/>
      <c r="E50" s="176">
        <f t="shared" si="3"/>
        <v>0.008777894622004461</v>
      </c>
      <c r="F50" s="177"/>
    </row>
    <row r="51" spans="1:6" ht="16.5">
      <c r="A51" s="173"/>
      <c r="B51" s="174" t="s">
        <v>209</v>
      </c>
      <c r="C51" s="175">
        <v>370842</v>
      </c>
      <c r="D51" s="175"/>
      <c r="E51" s="176">
        <f t="shared" si="3"/>
        <v>0.04383238399533264</v>
      </c>
      <c r="F51" s="177"/>
    </row>
    <row r="52" spans="1:6" ht="16.5">
      <c r="A52" s="173">
        <v>6000</v>
      </c>
      <c r="B52" s="182" t="s">
        <v>423</v>
      </c>
      <c r="C52" s="175"/>
      <c r="D52" s="181">
        <f>C53</f>
        <v>234340</v>
      </c>
      <c r="E52" s="176"/>
      <c r="F52" s="183">
        <f>D52/$D$57</f>
        <v>0.0025625156664852945</v>
      </c>
    </row>
    <row r="53" spans="1:6" ht="16.5">
      <c r="A53" s="173"/>
      <c r="B53" s="174" t="s">
        <v>427</v>
      </c>
      <c r="C53" s="175">
        <v>234340</v>
      </c>
      <c r="D53" s="175"/>
      <c r="E53" s="176">
        <f t="shared" si="3"/>
        <v>0.027698267363098706</v>
      </c>
      <c r="F53" s="177"/>
    </row>
    <row r="54" spans="1:6" ht="16.5">
      <c r="A54" s="173"/>
      <c r="B54" s="174"/>
      <c r="C54" s="175"/>
      <c r="D54" s="175"/>
      <c r="E54" s="176"/>
      <c r="F54" s="177"/>
    </row>
    <row r="55" spans="1:6" s="18" customFormat="1" ht="16.5">
      <c r="A55" s="179"/>
      <c r="B55" s="182" t="s">
        <v>70</v>
      </c>
      <c r="C55" s="181"/>
      <c r="D55" s="181">
        <f>SUM(C56:C56)</f>
        <v>37461246</v>
      </c>
      <c r="E55" s="182"/>
      <c r="F55" s="183">
        <f>D55/$D$57</f>
        <v>0.4096399665488588</v>
      </c>
    </row>
    <row r="56" spans="1:6" ht="18" thickBot="1">
      <c r="A56" s="173"/>
      <c r="B56" s="174" t="s">
        <v>14</v>
      </c>
      <c r="C56" s="175">
        <v>37461246</v>
      </c>
      <c r="D56" s="175"/>
      <c r="E56" s="176">
        <f>C56/$D$55</f>
        <v>1</v>
      </c>
      <c r="F56" s="177"/>
    </row>
    <row r="57" spans="1:6" ht="18" thickBot="1">
      <c r="A57" s="327" t="s">
        <v>2</v>
      </c>
      <c r="B57" s="328"/>
      <c r="C57" s="186">
        <f>SUM(C11:C56)</f>
        <v>91449197</v>
      </c>
      <c r="D57" s="186">
        <f>SUM(D11:D56)</f>
        <v>91449197</v>
      </c>
      <c r="E57" s="187"/>
      <c r="F57" s="188">
        <f>D57/$D$57</f>
        <v>1</v>
      </c>
    </row>
    <row r="58" spans="1:6" ht="18">
      <c r="A58" s="189"/>
      <c r="B58" s="189"/>
      <c r="C58" s="190"/>
      <c r="D58" s="189"/>
      <c r="E58" s="189"/>
      <c r="F58" s="189"/>
    </row>
    <row r="62" ht="13.5">
      <c r="B62" s="30"/>
    </row>
  </sheetData>
  <sheetProtection/>
  <mergeCells count="8">
    <mergeCell ref="C9:C10"/>
    <mergeCell ref="D9:D10"/>
    <mergeCell ref="A57:B57"/>
    <mergeCell ref="A3:F3"/>
    <mergeCell ref="A5:F5"/>
    <mergeCell ref="A7:F7"/>
    <mergeCell ref="A9:A10"/>
    <mergeCell ref="B9:B10"/>
  </mergeCells>
  <dataValidations count="1">
    <dataValidation errorStyle="warning" type="decimal" operator="equal" allowBlank="1" showInputMessage="1" showErrorMessage="1" errorTitle="Favor de revisar" error="El total de la columna IMPORTE POR CAPÍTULO tiene que coinicidir con el total de la columna IMPORTE POR FONDO." sqref="D57">
      <formula1>'PE-03 '!#REF!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A24" sqref="A24:B24"/>
    </sheetView>
  </sheetViews>
  <sheetFormatPr defaultColWidth="11.57421875" defaultRowHeight="15"/>
  <cols>
    <col min="1" max="1" width="23.421875" style="27" customWidth="1"/>
    <col min="2" max="2" width="51.8515625" style="27" customWidth="1"/>
    <col min="3" max="3" width="16.421875" style="27" customWidth="1"/>
    <col min="4" max="16384" width="11.421875" style="27" customWidth="1"/>
  </cols>
  <sheetData>
    <row r="2" spans="1:4" ht="13.5">
      <c r="A2" s="25"/>
      <c r="B2" s="26"/>
      <c r="C2" s="26"/>
      <c r="D2" s="26"/>
    </row>
    <row r="3" spans="1:4" ht="13.5">
      <c r="A3" s="26"/>
      <c r="B3" s="26"/>
      <c r="C3" s="26"/>
      <c r="D3" s="26"/>
    </row>
    <row r="4" spans="1:4" ht="15">
      <c r="A4" s="336" t="s">
        <v>354</v>
      </c>
      <c r="B4" s="336"/>
      <c r="C4" s="336"/>
      <c r="D4" s="28"/>
    </row>
    <row r="5" spans="1:4" ht="15">
      <c r="A5" s="336" t="s">
        <v>267</v>
      </c>
      <c r="B5" s="336"/>
      <c r="C5" s="336"/>
      <c r="D5" s="28"/>
    </row>
    <row r="6" spans="1:4" ht="15">
      <c r="A6" s="336" t="s">
        <v>428</v>
      </c>
      <c r="B6" s="336"/>
      <c r="C6" s="336"/>
      <c r="D6" s="28"/>
    </row>
    <row r="8" spans="1:4" ht="15">
      <c r="A8" s="155" t="s">
        <v>38</v>
      </c>
      <c r="B8" s="191"/>
      <c r="C8" s="191"/>
      <c r="D8" s="191"/>
    </row>
    <row r="9" spans="1:4" ht="15">
      <c r="A9" s="337" t="s">
        <v>52</v>
      </c>
      <c r="B9" s="338"/>
      <c r="C9" s="192" t="s">
        <v>37</v>
      </c>
      <c r="D9" s="192" t="s">
        <v>77</v>
      </c>
    </row>
    <row r="10" spans="1:4" ht="15">
      <c r="A10" s="333" t="s">
        <v>49</v>
      </c>
      <c r="B10" s="333"/>
      <c r="C10" s="193">
        <v>0</v>
      </c>
      <c r="D10" s="194"/>
    </row>
    <row r="11" spans="1:4" ht="15">
      <c r="A11" s="334" t="s">
        <v>5</v>
      </c>
      <c r="B11" s="339"/>
      <c r="C11" s="195">
        <f>476030+1369025+78320+696553</f>
        <v>2619928</v>
      </c>
      <c r="D11" s="194"/>
    </row>
    <row r="12" spans="1:4" ht="15">
      <c r="A12" s="334" t="s">
        <v>317</v>
      </c>
      <c r="B12" s="335"/>
      <c r="C12" s="195">
        <v>22945187</v>
      </c>
      <c r="D12" s="194"/>
    </row>
    <row r="13" spans="1:4" ht="15">
      <c r="A13" s="196" t="s">
        <v>101</v>
      </c>
      <c r="B13" s="197"/>
      <c r="C13" s="195">
        <v>13155274</v>
      </c>
      <c r="D13" s="194"/>
    </row>
    <row r="14" spans="1:4" ht="15">
      <c r="A14" s="196" t="s">
        <v>208</v>
      </c>
      <c r="B14" s="197"/>
      <c r="C14" s="195">
        <v>42932</v>
      </c>
      <c r="D14" s="194"/>
    </row>
    <row r="15" spans="1:4" ht="15">
      <c r="A15" s="196" t="s">
        <v>217</v>
      </c>
      <c r="B15" s="197"/>
      <c r="C15" s="195">
        <v>924337</v>
      </c>
      <c r="D15" s="194"/>
    </row>
    <row r="16" spans="1:4" ht="15">
      <c r="A16" s="196" t="s">
        <v>215</v>
      </c>
      <c r="B16" s="197"/>
      <c r="C16" s="198">
        <v>170553</v>
      </c>
      <c r="D16" s="194"/>
    </row>
    <row r="17" spans="1:4" ht="15">
      <c r="A17" s="334" t="s">
        <v>204</v>
      </c>
      <c r="B17" s="335"/>
      <c r="C17" s="198">
        <v>354518</v>
      </c>
      <c r="D17" s="194"/>
    </row>
    <row r="18" spans="1:4" ht="15">
      <c r="A18" s="334" t="s">
        <v>9</v>
      </c>
      <c r="B18" s="335"/>
      <c r="C18" s="195">
        <v>13394009</v>
      </c>
      <c r="D18" s="194"/>
    </row>
    <row r="19" spans="1:4" ht="15">
      <c r="A19" s="334" t="s">
        <v>15</v>
      </c>
      <c r="B19" s="335"/>
      <c r="C19" s="195">
        <v>381213</v>
      </c>
      <c r="D19" s="194"/>
    </row>
    <row r="20" spans="1:4" ht="15">
      <c r="A20" s="333" t="s">
        <v>50</v>
      </c>
      <c r="B20" s="333"/>
      <c r="C20" s="199">
        <v>0</v>
      </c>
      <c r="D20" s="194"/>
    </row>
    <row r="21" spans="1:4" ht="15">
      <c r="A21" s="334" t="s">
        <v>5</v>
      </c>
      <c r="B21" s="335"/>
      <c r="C21" s="200">
        <v>0</v>
      </c>
      <c r="D21" s="194"/>
    </row>
    <row r="22" spans="1:4" ht="15">
      <c r="A22" s="334" t="s">
        <v>230</v>
      </c>
      <c r="B22" s="335"/>
      <c r="C22" s="200">
        <v>0</v>
      </c>
      <c r="D22" s="194"/>
    </row>
    <row r="23" spans="1:4" ht="15">
      <c r="A23" s="334" t="s">
        <v>14</v>
      </c>
      <c r="B23" s="335"/>
      <c r="C23" s="201">
        <v>37461246</v>
      </c>
      <c r="D23" s="194"/>
    </row>
    <row r="24" spans="1:4" ht="15">
      <c r="A24" s="333" t="s">
        <v>51</v>
      </c>
      <c r="B24" s="333"/>
      <c r="C24" s="199">
        <v>0</v>
      </c>
      <c r="D24" s="194"/>
    </row>
    <row r="25" spans="1:4" ht="15">
      <c r="A25" s="334" t="s">
        <v>5</v>
      </c>
      <c r="B25" s="335"/>
      <c r="C25" s="200">
        <v>0</v>
      </c>
      <c r="D25" s="194"/>
    </row>
    <row r="26" spans="1:4" ht="15">
      <c r="A26" s="334" t="s">
        <v>8</v>
      </c>
      <c r="B26" s="335"/>
      <c r="C26" s="200">
        <v>0</v>
      </c>
      <c r="D26" s="194"/>
    </row>
    <row r="27" spans="1:4" ht="15">
      <c r="A27" s="334" t="s">
        <v>14</v>
      </c>
      <c r="B27" s="335"/>
      <c r="C27" s="200">
        <v>0</v>
      </c>
      <c r="D27" s="194"/>
    </row>
    <row r="28" spans="1:4" ht="15">
      <c r="A28" s="334" t="s">
        <v>9</v>
      </c>
      <c r="B28" s="335"/>
      <c r="C28" s="200">
        <v>0</v>
      </c>
      <c r="D28" s="194"/>
    </row>
    <row r="29" spans="1:4" ht="15">
      <c r="A29" s="334" t="s">
        <v>15</v>
      </c>
      <c r="B29" s="335"/>
      <c r="C29" s="200">
        <v>0</v>
      </c>
      <c r="D29" s="194"/>
    </row>
    <row r="30" spans="1:4" ht="15">
      <c r="A30" s="333" t="s">
        <v>48</v>
      </c>
      <c r="B30" s="333"/>
      <c r="C30" s="193">
        <f>SUM(C10:C29)</f>
        <v>91449197</v>
      </c>
      <c r="D30" s="202">
        <v>1</v>
      </c>
    </row>
    <row r="31" spans="1:4" ht="15">
      <c r="A31" s="191"/>
      <c r="B31" s="191"/>
      <c r="C31" s="191"/>
      <c r="D31" s="191"/>
    </row>
    <row r="32" spans="1:4" ht="15">
      <c r="A32" s="191"/>
      <c r="B32" s="191"/>
      <c r="C32" s="191"/>
      <c r="D32" s="191"/>
    </row>
    <row r="33" spans="1:4" ht="15">
      <c r="A33" s="191"/>
      <c r="B33" s="191"/>
      <c r="C33" s="191"/>
      <c r="D33" s="191"/>
    </row>
  </sheetData>
  <sheetProtection/>
  <mergeCells count="21">
    <mergeCell ref="A4:C4"/>
    <mergeCell ref="A5:C5"/>
    <mergeCell ref="A6:C6"/>
    <mergeCell ref="A9:B9"/>
    <mergeCell ref="A10:B10"/>
    <mergeCell ref="A11:B11"/>
    <mergeCell ref="A12:B12"/>
    <mergeCell ref="A17:B17"/>
    <mergeCell ref="A26:B26"/>
    <mergeCell ref="A24:B24"/>
    <mergeCell ref="A22:B22"/>
    <mergeCell ref="A23:B23"/>
    <mergeCell ref="A20:B20"/>
    <mergeCell ref="A30:B30"/>
    <mergeCell ref="A27:B27"/>
    <mergeCell ref="A18:B18"/>
    <mergeCell ref="A19:B19"/>
    <mergeCell ref="A25:B25"/>
    <mergeCell ref="A21:B21"/>
    <mergeCell ref="A28:B28"/>
    <mergeCell ref="A29:B29"/>
  </mergeCells>
  <dataValidations count="1">
    <dataValidation errorStyle="warning" type="decimal" operator="equal" allowBlank="1" showInputMessage="1" showErrorMessage="1" errorTitle="CUIDADO" error="La suma de los egresos considerados por tipo de gasto tiene que coincidir con la suma de los egresos por capítulo del gasto. Favor de verficar." sqref="C30">
      <formula1>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87" zoomScaleNormal="87" zoomScaleSheetLayoutView="87" workbookViewId="0" topLeftCell="A1">
      <selection activeCell="B42" sqref="B42"/>
    </sheetView>
  </sheetViews>
  <sheetFormatPr defaultColWidth="11.57421875" defaultRowHeight="15"/>
  <cols>
    <col min="1" max="1" width="17.421875" style="3" customWidth="1"/>
    <col min="2" max="2" width="57.28125" style="3" customWidth="1"/>
    <col min="3" max="3" width="17.28125" style="3" customWidth="1"/>
    <col min="4" max="4" width="0.13671875" style="3" hidden="1" customWidth="1"/>
    <col min="5" max="5" width="24.421875" style="3" customWidth="1"/>
    <col min="6" max="6" width="19.00390625" style="3" customWidth="1"/>
    <col min="7" max="7" width="21.140625" style="3" customWidth="1"/>
    <col min="8" max="8" width="16.421875" style="3" customWidth="1"/>
    <col min="9" max="9" width="16.28125" style="3" customWidth="1"/>
    <col min="10" max="10" width="12.8515625" style="3" hidden="1" customWidth="1"/>
    <col min="11" max="11" width="10.421875" style="3" hidden="1" customWidth="1"/>
    <col min="12" max="12" width="11.28125" style="3" customWidth="1"/>
    <col min="13" max="13" width="10.00390625" style="3" hidden="1" customWidth="1"/>
    <col min="14" max="14" width="12.00390625" style="3" customWidth="1"/>
    <col min="15" max="15" width="13.421875" style="3" customWidth="1"/>
    <col min="16" max="16" width="13.421875" style="3" hidden="1" customWidth="1"/>
    <col min="17" max="17" width="14.421875" style="3" customWidth="1"/>
    <col min="18" max="18" width="18.28125" style="3" customWidth="1"/>
    <col min="19" max="19" width="14.00390625" style="3" customWidth="1"/>
    <col min="20" max="20" width="14.140625" style="3" customWidth="1"/>
    <col min="21" max="16384" width="11.421875" style="3" customWidth="1"/>
  </cols>
  <sheetData>
    <row r="1" spans="1:5" ht="15">
      <c r="A1" s="20"/>
      <c r="B1" s="2"/>
      <c r="C1" s="2"/>
      <c r="D1" s="2"/>
      <c r="E1" s="2"/>
    </row>
    <row r="2" spans="1:5" ht="15">
      <c r="A2" s="20"/>
      <c r="B2" s="1"/>
      <c r="C2" s="139"/>
      <c r="D2" s="2"/>
      <c r="E2" s="2"/>
    </row>
    <row r="3" spans="1:5" ht="15">
      <c r="A3" s="20"/>
      <c r="B3" s="1"/>
      <c r="C3" s="2"/>
      <c r="D3" s="2"/>
      <c r="E3" s="2"/>
    </row>
    <row r="4" ht="13.5">
      <c r="A4" s="20"/>
    </row>
    <row r="5" spans="1:5" ht="13.5">
      <c r="A5" s="340" t="s">
        <v>853</v>
      </c>
      <c r="B5" s="341"/>
      <c r="C5" s="341"/>
      <c r="D5" s="341"/>
      <c r="E5" s="342"/>
    </row>
    <row r="6" spans="1:5" ht="13.5">
      <c r="A6" s="343" t="s">
        <v>425</v>
      </c>
      <c r="B6" s="344"/>
      <c r="C6" s="344"/>
      <c r="D6" s="344"/>
      <c r="E6" s="345"/>
    </row>
    <row r="7" spans="1:5" ht="10.5">
      <c r="A7" s="346" t="s">
        <v>430</v>
      </c>
      <c r="B7" s="347"/>
      <c r="C7" s="347"/>
      <c r="D7" s="347"/>
      <c r="E7" s="348"/>
    </row>
    <row r="8" spans="1:5" ht="13.5">
      <c r="A8" s="1" t="s">
        <v>429</v>
      </c>
      <c r="B8" s="10"/>
      <c r="C8" s="10"/>
      <c r="D8" s="10"/>
      <c r="E8" s="138"/>
    </row>
    <row r="9" spans="1:5" ht="15">
      <c r="A9" s="150" t="s">
        <v>73</v>
      </c>
      <c r="B9" s="150" t="s">
        <v>431</v>
      </c>
      <c r="C9" s="218" t="s">
        <v>0</v>
      </c>
      <c r="D9" s="218" t="s">
        <v>1</v>
      </c>
      <c r="E9" s="218" t="s">
        <v>2</v>
      </c>
    </row>
    <row r="10" spans="1:5" ht="15">
      <c r="A10" s="219">
        <v>1</v>
      </c>
      <c r="B10" s="160" t="s">
        <v>432</v>
      </c>
      <c r="C10" s="157"/>
      <c r="D10" s="157"/>
      <c r="E10" s="158">
        <f>D11+D13+D15+D17+D20</f>
        <v>32666708.914800003</v>
      </c>
    </row>
    <row r="11" spans="1:5" ht="15">
      <c r="A11" s="219">
        <v>1.2</v>
      </c>
      <c r="B11" s="161" t="s">
        <v>433</v>
      </c>
      <c r="C11" s="157"/>
      <c r="D11" s="158">
        <f>C12</f>
        <v>1921125</v>
      </c>
      <c r="E11" s="158"/>
    </row>
    <row r="12" spans="1:5" ht="15">
      <c r="A12" s="219" t="s">
        <v>434</v>
      </c>
      <c r="B12" s="220" t="s">
        <v>435</v>
      </c>
      <c r="C12" s="157">
        <v>1921125</v>
      </c>
      <c r="D12" s="157"/>
      <c r="E12" s="158"/>
    </row>
    <row r="13" spans="1:5" ht="27.75" customHeight="1">
      <c r="A13" s="219">
        <v>1.3</v>
      </c>
      <c r="B13" s="161" t="s">
        <v>436</v>
      </c>
      <c r="C13" s="157"/>
      <c r="D13" s="158">
        <f>C14</f>
        <v>13786790.814000003</v>
      </c>
      <c r="E13" s="158"/>
    </row>
    <row r="14" spans="1:5" ht="24.75" customHeight="1">
      <c r="A14" s="219" t="s">
        <v>437</v>
      </c>
      <c r="B14" s="220" t="s">
        <v>438</v>
      </c>
      <c r="C14" s="157">
        <v>13786790.814000003</v>
      </c>
      <c r="D14" s="157"/>
      <c r="E14" s="158"/>
    </row>
    <row r="15" spans="1:5" ht="31.5" customHeight="1">
      <c r="A15" s="219">
        <v>1.5</v>
      </c>
      <c r="B15" s="161" t="s">
        <v>439</v>
      </c>
      <c r="C15" s="157"/>
      <c r="D15" s="158">
        <f>C16</f>
        <v>213</v>
      </c>
      <c r="E15" s="158"/>
    </row>
    <row r="16" spans="1:5" ht="15">
      <c r="A16" s="219" t="s">
        <v>440</v>
      </c>
      <c r="B16" s="220" t="s">
        <v>441</v>
      </c>
      <c r="C16" s="157">
        <v>213</v>
      </c>
      <c r="D16" s="157"/>
      <c r="E16" s="158"/>
    </row>
    <row r="17" spans="1:5" ht="15">
      <c r="A17" s="221">
        <v>1.7</v>
      </c>
      <c r="B17" s="159" t="s">
        <v>442</v>
      </c>
      <c r="C17" s="157">
        <v>2563326</v>
      </c>
      <c r="D17" s="158">
        <f>C18+C19</f>
        <v>7352955.100800002</v>
      </c>
      <c r="E17" s="158"/>
    </row>
    <row r="18" spans="1:5" ht="15">
      <c r="A18" s="222" t="s">
        <v>443</v>
      </c>
      <c r="B18" s="156" t="s">
        <v>444</v>
      </c>
      <c r="C18" s="157">
        <v>4595596.938000001</v>
      </c>
      <c r="D18" s="223"/>
      <c r="E18" s="158"/>
    </row>
    <row r="19" spans="1:5" ht="15">
      <c r="A19" s="222" t="s">
        <v>445</v>
      </c>
      <c r="B19" s="156" t="s">
        <v>446</v>
      </c>
      <c r="C19" s="157">
        <v>2757358.1628000005</v>
      </c>
      <c r="D19" s="223"/>
      <c r="E19" s="158"/>
    </row>
    <row r="20" spans="1:5" ht="15">
      <c r="A20" s="221">
        <v>1.8</v>
      </c>
      <c r="B20" s="159" t="s">
        <v>447</v>
      </c>
      <c r="C20" s="157"/>
      <c r="D20" s="158">
        <f>SUM(C21:C25)</f>
        <v>9605625</v>
      </c>
      <c r="E20" s="158"/>
    </row>
    <row r="21" spans="1:5" ht="15">
      <c r="A21" s="222" t="s">
        <v>448</v>
      </c>
      <c r="B21" s="156" t="s">
        <v>449</v>
      </c>
      <c r="C21" s="157">
        <v>1921125</v>
      </c>
      <c r="D21" s="223"/>
      <c r="E21" s="158"/>
    </row>
    <row r="22" spans="1:5" ht="15">
      <c r="A22" s="222" t="s">
        <v>450</v>
      </c>
      <c r="B22" s="156" t="s">
        <v>451</v>
      </c>
      <c r="C22" s="157">
        <v>1921125</v>
      </c>
      <c r="D22" s="223"/>
      <c r="E22" s="158"/>
    </row>
    <row r="23" spans="1:5" ht="15">
      <c r="A23" s="222" t="s">
        <v>452</v>
      </c>
      <c r="B23" s="156" t="s">
        <v>453</v>
      </c>
      <c r="C23" s="157">
        <v>1921125</v>
      </c>
      <c r="D23" s="223"/>
      <c r="E23" s="158"/>
    </row>
    <row r="24" spans="1:5" ht="15">
      <c r="A24" s="222" t="s">
        <v>454</v>
      </c>
      <c r="B24" s="156" t="s">
        <v>455</v>
      </c>
      <c r="C24" s="157">
        <v>1921125</v>
      </c>
      <c r="D24" s="223"/>
      <c r="E24" s="158"/>
    </row>
    <row r="25" spans="1:5" ht="15">
      <c r="A25" s="222" t="s">
        <v>456</v>
      </c>
      <c r="B25" s="156" t="s">
        <v>457</v>
      </c>
      <c r="C25" s="157">
        <v>1921125</v>
      </c>
      <c r="D25" s="223"/>
      <c r="E25" s="158"/>
    </row>
    <row r="26" spans="1:5" ht="15">
      <c r="A26" s="221">
        <v>2</v>
      </c>
      <c r="B26" s="159" t="s">
        <v>458</v>
      </c>
      <c r="C26" s="157"/>
      <c r="D26" s="223"/>
      <c r="E26" s="158">
        <f>SUM(D27:D37)</f>
        <v>58782488.09</v>
      </c>
    </row>
    <row r="27" spans="1:5" ht="15">
      <c r="A27" s="221">
        <v>2.2</v>
      </c>
      <c r="B27" s="159" t="s">
        <v>459</v>
      </c>
      <c r="C27" s="157"/>
      <c r="D27" s="158">
        <f>SUM(C28:C31)</f>
        <v>47255738.09</v>
      </c>
      <c r="E27" s="158"/>
    </row>
    <row r="28" spans="1:5" ht="15">
      <c r="A28" s="222" t="s">
        <v>460</v>
      </c>
      <c r="B28" s="156" t="s">
        <v>461</v>
      </c>
      <c r="C28" s="157">
        <v>8758000</v>
      </c>
      <c r="D28" s="223"/>
      <c r="E28" s="158"/>
    </row>
    <row r="29" spans="1:5" ht="15">
      <c r="A29" s="222" t="s">
        <v>462</v>
      </c>
      <c r="B29" s="156" t="s">
        <v>463</v>
      </c>
      <c r="C29" s="157">
        <v>12375236</v>
      </c>
      <c r="D29" s="223"/>
      <c r="E29" s="158"/>
    </row>
    <row r="30" spans="1:5" ht="15">
      <c r="A30" s="222" t="s">
        <v>464</v>
      </c>
      <c r="B30" s="156" t="s">
        <v>465</v>
      </c>
      <c r="C30" s="157">
        <v>12896230</v>
      </c>
      <c r="D30" s="223"/>
      <c r="E30" s="158"/>
    </row>
    <row r="31" spans="1:5" ht="15">
      <c r="A31" s="222" t="s">
        <v>466</v>
      </c>
      <c r="B31" s="156" t="s">
        <v>467</v>
      </c>
      <c r="C31" s="157">
        <v>13226272.09</v>
      </c>
      <c r="D31" s="223"/>
      <c r="E31" s="158"/>
    </row>
    <row r="32" spans="1:5" ht="15">
      <c r="A32" s="221">
        <v>2.3</v>
      </c>
      <c r="B32" s="159" t="s">
        <v>468</v>
      </c>
      <c r="C32" s="157"/>
      <c r="D32" s="158">
        <f>C33</f>
        <v>1921125</v>
      </c>
      <c r="E32" s="158"/>
    </row>
    <row r="33" spans="1:5" ht="15">
      <c r="A33" s="222" t="s">
        <v>469</v>
      </c>
      <c r="B33" s="156" t="s">
        <v>470</v>
      </c>
      <c r="C33" s="157">
        <v>1921125</v>
      </c>
      <c r="D33" s="223"/>
      <c r="E33" s="158"/>
    </row>
    <row r="34" spans="1:5" ht="15">
      <c r="A34" s="221">
        <v>2.4</v>
      </c>
      <c r="B34" s="159" t="s">
        <v>471</v>
      </c>
      <c r="C34" s="157"/>
      <c r="D34" s="158">
        <f>C35+C36</f>
        <v>3842250</v>
      </c>
      <c r="E34" s="158"/>
    </row>
    <row r="35" spans="1:5" ht="15">
      <c r="A35" s="222" t="s">
        <v>472</v>
      </c>
      <c r="B35" s="156" t="s">
        <v>473</v>
      </c>
      <c r="C35" s="157">
        <v>1921125</v>
      </c>
      <c r="D35" s="223"/>
      <c r="E35" s="158"/>
    </row>
    <row r="36" spans="1:5" ht="15">
      <c r="A36" s="222" t="s">
        <v>474</v>
      </c>
      <c r="B36" s="156" t="s">
        <v>475</v>
      </c>
      <c r="C36" s="157">
        <v>1921125</v>
      </c>
      <c r="D36" s="223"/>
      <c r="E36" s="158"/>
    </row>
    <row r="37" spans="1:5" ht="15">
      <c r="A37" s="221">
        <v>2.5</v>
      </c>
      <c r="B37" s="159" t="s">
        <v>476</v>
      </c>
      <c r="C37" s="157"/>
      <c r="D37" s="158">
        <f>C38+C39+C40</f>
        <v>5763375</v>
      </c>
      <c r="E37" s="158"/>
    </row>
    <row r="38" spans="1:5" ht="15">
      <c r="A38" s="222" t="s">
        <v>477</v>
      </c>
      <c r="B38" s="156" t="s">
        <v>478</v>
      </c>
      <c r="C38" s="157">
        <v>1921125</v>
      </c>
      <c r="D38" s="223"/>
      <c r="E38" s="158"/>
    </row>
    <row r="39" spans="1:5" ht="15">
      <c r="A39" s="222" t="s">
        <v>479</v>
      </c>
      <c r="B39" s="156" t="s">
        <v>480</v>
      </c>
      <c r="C39" s="157">
        <v>1921125</v>
      </c>
      <c r="D39" s="223"/>
      <c r="E39" s="158"/>
    </row>
    <row r="40" spans="1:5" ht="15">
      <c r="A40" s="222" t="s">
        <v>481</v>
      </c>
      <c r="B40" s="156" t="s">
        <v>482</v>
      </c>
      <c r="C40" s="157">
        <v>1921125</v>
      </c>
      <c r="D40" s="223"/>
      <c r="E40" s="158"/>
    </row>
    <row r="41" spans="1:5" ht="15">
      <c r="A41" s="221"/>
      <c r="B41" s="159" t="s">
        <v>2</v>
      </c>
      <c r="C41" s="158"/>
      <c r="D41" s="224"/>
      <c r="E41" s="158">
        <f>E10+E26</f>
        <v>91449197.0048</v>
      </c>
    </row>
    <row r="42" ht="10.5">
      <c r="E42" s="61">
        <f>E41-91449197</f>
        <v>0.004800006747245789</v>
      </c>
    </row>
  </sheetData>
  <sheetProtection/>
  <mergeCells count="3">
    <mergeCell ref="A5:E5"/>
    <mergeCell ref="A6:E6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9"/>
  <sheetViews>
    <sheetView workbookViewId="0" topLeftCell="A1">
      <selection activeCell="H25" sqref="A7:I25"/>
    </sheetView>
  </sheetViews>
  <sheetFormatPr defaultColWidth="11.57421875" defaultRowHeight="15"/>
  <cols>
    <col min="1" max="1" width="7.421875" style="3" customWidth="1"/>
    <col min="2" max="2" width="7.140625" style="3" customWidth="1"/>
    <col min="3" max="3" width="34.140625" style="3" customWidth="1"/>
    <col min="4" max="4" width="14.00390625" style="3" customWidth="1"/>
    <col min="5" max="5" width="23.140625" style="3" customWidth="1"/>
    <col min="6" max="6" width="13.140625" style="3" customWidth="1"/>
    <col min="7" max="7" width="11.8515625" style="3" customWidth="1"/>
    <col min="8" max="8" width="11.421875" style="3" customWidth="1"/>
    <col min="9" max="9" width="9.421875" style="3" customWidth="1"/>
    <col min="10" max="10" width="19.28125" style="3" customWidth="1"/>
    <col min="11" max="11" width="14.28125" style="3" hidden="1" customWidth="1"/>
    <col min="12" max="13" width="13.28125" style="3" customWidth="1"/>
    <col min="14" max="14" width="12.7109375" style="3" bestFit="1" customWidth="1"/>
    <col min="15" max="15" width="14.140625" style="3" customWidth="1"/>
    <col min="16" max="16" width="10.8515625" style="3" customWidth="1"/>
    <col min="17" max="18" width="11.421875" style="3" hidden="1" customWidth="1"/>
    <col min="19" max="19" width="0.13671875" style="3" hidden="1" customWidth="1"/>
    <col min="20" max="21" width="11.421875" style="3" hidden="1" customWidth="1"/>
    <col min="22" max="16384" width="11.421875" style="3" customWidth="1"/>
  </cols>
  <sheetData>
    <row r="1" spans="1:5" ht="10.5">
      <c r="A1" s="1" t="s">
        <v>486</v>
      </c>
      <c r="B1" s="11"/>
      <c r="C1" s="11"/>
      <c r="D1" s="11"/>
      <c r="E1" s="11"/>
    </row>
    <row r="2" spans="1:9" ht="10.5">
      <c r="A2" s="319" t="s">
        <v>852</v>
      </c>
      <c r="B2" s="319"/>
      <c r="C2" s="319"/>
      <c r="D2" s="319"/>
      <c r="E2" s="319"/>
      <c r="F2" s="319"/>
      <c r="G2" s="319"/>
      <c r="H2" s="319"/>
      <c r="I2" s="319"/>
    </row>
    <row r="3" spans="1:9" ht="10.5">
      <c r="A3" s="319" t="s">
        <v>487</v>
      </c>
      <c r="B3" s="319"/>
      <c r="C3" s="319"/>
      <c r="D3" s="319"/>
      <c r="E3" s="319"/>
      <c r="F3" s="319"/>
      <c r="G3" s="319"/>
      <c r="H3" s="319"/>
      <c r="I3" s="319"/>
    </row>
    <row r="4" spans="1:9" ht="10.5">
      <c r="A4" s="319" t="s">
        <v>483</v>
      </c>
      <c r="B4" s="319"/>
      <c r="C4" s="319"/>
      <c r="D4" s="319"/>
      <c r="E4" s="319"/>
      <c r="F4" s="319"/>
      <c r="G4" s="319"/>
      <c r="H4" s="319"/>
      <c r="I4" s="319"/>
    </row>
    <row r="5" spans="1:9" ht="10.5">
      <c r="A5" s="364" t="s">
        <v>144</v>
      </c>
      <c r="B5" s="364"/>
      <c r="C5" s="364"/>
      <c r="D5" s="364" t="s">
        <v>488</v>
      </c>
      <c r="E5" s="364"/>
      <c r="F5" s="364" t="s">
        <v>489</v>
      </c>
      <c r="G5" s="364"/>
      <c r="H5" s="364"/>
      <c r="I5" s="364"/>
    </row>
    <row r="6" spans="1:9" ht="10.5">
      <c r="A6" s="364"/>
      <c r="B6" s="364"/>
      <c r="C6" s="364"/>
      <c r="D6" s="364"/>
      <c r="E6" s="364"/>
      <c r="F6" s="364" t="s">
        <v>145</v>
      </c>
      <c r="G6" s="364"/>
      <c r="H6" s="364" t="s">
        <v>146</v>
      </c>
      <c r="I6" s="364"/>
    </row>
    <row r="7" spans="1:9" ht="12.75">
      <c r="A7" s="358" t="s">
        <v>107</v>
      </c>
      <c r="B7" s="359"/>
      <c r="C7" s="360"/>
      <c r="D7" s="352">
        <v>1</v>
      </c>
      <c r="E7" s="353"/>
      <c r="F7" s="354">
        <v>54478.34</v>
      </c>
      <c r="G7" s="355"/>
      <c r="H7" s="354">
        <v>54478.34</v>
      </c>
      <c r="I7" s="355"/>
    </row>
    <row r="8" spans="1:9" ht="12.75">
      <c r="A8" s="358" t="s">
        <v>490</v>
      </c>
      <c r="B8" s="359"/>
      <c r="C8" s="360"/>
      <c r="D8" s="352">
        <v>1</v>
      </c>
      <c r="E8" s="353"/>
      <c r="F8" s="354">
        <v>23590</v>
      </c>
      <c r="G8" s="355"/>
      <c r="H8" s="354">
        <v>23590</v>
      </c>
      <c r="I8" s="355"/>
    </row>
    <row r="9" spans="1:9" ht="12.75">
      <c r="A9" s="358" t="s">
        <v>130</v>
      </c>
      <c r="B9" s="359"/>
      <c r="C9" s="360"/>
      <c r="D9" s="352">
        <v>9</v>
      </c>
      <c r="E9" s="353"/>
      <c r="F9" s="354">
        <v>20206</v>
      </c>
      <c r="G9" s="355"/>
      <c r="H9" s="354">
        <v>20206</v>
      </c>
      <c r="I9" s="355"/>
    </row>
    <row r="10" spans="1:9" ht="12.75">
      <c r="A10" s="358" t="s">
        <v>491</v>
      </c>
      <c r="B10" s="359"/>
      <c r="C10" s="360"/>
      <c r="D10" s="352">
        <v>1</v>
      </c>
      <c r="E10" s="353"/>
      <c r="F10" s="354">
        <v>24112</v>
      </c>
      <c r="G10" s="355"/>
      <c r="H10" s="354">
        <v>24112</v>
      </c>
      <c r="I10" s="355"/>
    </row>
    <row r="11" spans="1:9" ht="12.75">
      <c r="A11" s="358" t="s">
        <v>492</v>
      </c>
      <c r="B11" s="359"/>
      <c r="C11" s="360"/>
      <c r="D11" s="352">
        <v>1</v>
      </c>
      <c r="E11" s="353"/>
      <c r="F11" s="354">
        <v>6473.24</v>
      </c>
      <c r="G11" s="355"/>
      <c r="H11" s="354">
        <v>17211.08</v>
      </c>
      <c r="I11" s="355"/>
    </row>
    <row r="12" spans="1:9" ht="12.75">
      <c r="A12" s="358" t="s">
        <v>493</v>
      </c>
      <c r="B12" s="359"/>
      <c r="C12" s="360"/>
      <c r="D12" s="352">
        <v>1</v>
      </c>
      <c r="E12" s="353"/>
      <c r="F12" s="354">
        <v>24112</v>
      </c>
      <c r="G12" s="355"/>
      <c r="H12" s="354">
        <v>22572.52</v>
      </c>
      <c r="I12" s="355"/>
    </row>
    <row r="13" spans="1:9" ht="12.75">
      <c r="A13" s="358" t="s">
        <v>494</v>
      </c>
      <c r="B13" s="359"/>
      <c r="C13" s="360"/>
      <c r="D13" s="352">
        <v>1</v>
      </c>
      <c r="E13" s="353"/>
      <c r="F13" s="354">
        <v>14540.68</v>
      </c>
      <c r="G13" s="355"/>
      <c r="H13" s="354">
        <v>14540.68</v>
      </c>
      <c r="I13" s="355"/>
    </row>
    <row r="14" spans="1:9" ht="12.75">
      <c r="A14" s="358" t="s">
        <v>141</v>
      </c>
      <c r="B14" s="359"/>
      <c r="C14" s="360"/>
      <c r="D14" s="352">
        <v>1</v>
      </c>
      <c r="E14" s="353"/>
      <c r="F14" s="354">
        <v>24112</v>
      </c>
      <c r="G14" s="355"/>
      <c r="H14" s="354">
        <v>22572.52</v>
      </c>
      <c r="I14" s="355"/>
    </row>
    <row r="15" spans="1:9" ht="12.75">
      <c r="A15" s="358" t="s">
        <v>495</v>
      </c>
      <c r="B15" s="359"/>
      <c r="C15" s="360"/>
      <c r="D15" s="352">
        <v>21</v>
      </c>
      <c r="E15" s="353"/>
      <c r="F15" s="354">
        <v>5229.4</v>
      </c>
      <c r="G15" s="355"/>
      <c r="H15" s="354">
        <v>25318.34</v>
      </c>
      <c r="I15" s="355"/>
    </row>
    <row r="16" spans="1:9" ht="12.75">
      <c r="A16" s="358" t="s">
        <v>496</v>
      </c>
      <c r="B16" s="359"/>
      <c r="C16" s="360"/>
      <c r="D16" s="352">
        <v>10</v>
      </c>
      <c r="E16" s="353"/>
      <c r="F16" s="354">
        <v>7742.22</v>
      </c>
      <c r="G16" s="355"/>
      <c r="H16" s="354">
        <v>14540.68</v>
      </c>
      <c r="I16" s="355"/>
    </row>
    <row r="17" spans="1:9" ht="12.75">
      <c r="A17" s="358" t="s">
        <v>118</v>
      </c>
      <c r="B17" s="359"/>
      <c r="C17" s="360"/>
      <c r="D17" s="352">
        <v>1</v>
      </c>
      <c r="E17" s="353"/>
      <c r="F17" s="354">
        <v>6473.24</v>
      </c>
      <c r="G17" s="355"/>
      <c r="H17" s="354">
        <v>6473.24</v>
      </c>
      <c r="I17" s="355"/>
    </row>
    <row r="18" spans="1:9" ht="12.75">
      <c r="A18" s="358" t="s">
        <v>497</v>
      </c>
      <c r="B18" s="359"/>
      <c r="C18" s="360"/>
      <c r="D18" s="352">
        <v>6</v>
      </c>
      <c r="E18" s="353"/>
      <c r="F18" s="354">
        <v>17211.08</v>
      </c>
      <c r="G18" s="355"/>
      <c r="H18" s="354">
        <v>22572.52</v>
      </c>
      <c r="I18" s="355"/>
    </row>
    <row r="19" spans="1:9" ht="12.75">
      <c r="A19" s="358" t="s">
        <v>109</v>
      </c>
      <c r="B19" s="359"/>
      <c r="C19" s="360"/>
      <c r="D19" s="352">
        <v>53</v>
      </c>
      <c r="E19" s="353"/>
      <c r="F19" s="354">
        <v>2435.1</v>
      </c>
      <c r="G19" s="355"/>
      <c r="H19" s="354">
        <v>7742.22</v>
      </c>
      <c r="I19" s="355"/>
    </row>
    <row r="20" spans="1:9" ht="12.75">
      <c r="A20" s="358" t="s">
        <v>498</v>
      </c>
      <c r="B20" s="359"/>
      <c r="C20" s="360"/>
      <c r="D20" s="352">
        <v>18</v>
      </c>
      <c r="E20" s="353"/>
      <c r="F20" s="354">
        <v>3557.12</v>
      </c>
      <c r="G20" s="355"/>
      <c r="H20" s="354">
        <v>5259.4</v>
      </c>
      <c r="I20" s="355"/>
    </row>
    <row r="21" spans="1:9" ht="12.75">
      <c r="A21" s="358" t="s">
        <v>499</v>
      </c>
      <c r="B21" s="359"/>
      <c r="C21" s="360"/>
      <c r="D21" s="352">
        <v>31</v>
      </c>
      <c r="E21" s="353"/>
      <c r="F21" s="354">
        <v>2884.04</v>
      </c>
      <c r="G21" s="355"/>
      <c r="H21" s="354">
        <v>7742.22</v>
      </c>
      <c r="I21" s="355"/>
    </row>
    <row r="22" spans="1:9" ht="12.75">
      <c r="A22" s="358" t="s">
        <v>499</v>
      </c>
      <c r="B22" s="359"/>
      <c r="C22" s="360"/>
      <c r="D22" s="352">
        <v>31</v>
      </c>
      <c r="E22" s="353"/>
      <c r="F22" s="354">
        <v>2884.04</v>
      </c>
      <c r="G22" s="355"/>
      <c r="H22" s="354">
        <v>7742.22</v>
      </c>
      <c r="I22" s="355"/>
    </row>
    <row r="23" spans="1:9" ht="12.75">
      <c r="A23" s="358" t="s">
        <v>125</v>
      </c>
      <c r="B23" s="359"/>
      <c r="C23" s="360"/>
      <c r="D23" s="352">
        <v>3</v>
      </c>
      <c r="E23" s="353"/>
      <c r="F23" s="354">
        <v>5259.4</v>
      </c>
      <c r="G23" s="355"/>
      <c r="H23" s="354">
        <v>6473.24</v>
      </c>
      <c r="I23" s="355"/>
    </row>
    <row r="24" spans="1:9" ht="12.75">
      <c r="A24" s="358" t="s">
        <v>320</v>
      </c>
      <c r="B24" s="359"/>
      <c r="C24" s="360"/>
      <c r="D24" s="352">
        <v>9</v>
      </c>
      <c r="E24" s="353"/>
      <c r="F24" s="354">
        <v>5259.4</v>
      </c>
      <c r="G24" s="355"/>
      <c r="H24" s="354">
        <v>7742.22</v>
      </c>
      <c r="I24" s="355"/>
    </row>
    <row r="25" spans="1:9" ht="12.75">
      <c r="A25" s="358" t="s">
        <v>500</v>
      </c>
      <c r="B25" s="359"/>
      <c r="C25" s="360"/>
      <c r="D25" s="352">
        <v>28</v>
      </c>
      <c r="E25" s="353"/>
      <c r="F25" s="354">
        <v>6473.24</v>
      </c>
      <c r="G25" s="355"/>
      <c r="H25" s="354">
        <v>7742.22</v>
      </c>
      <c r="I25" s="355"/>
    </row>
    <row r="26" spans="1:15" ht="15">
      <c r="A26" s="1"/>
      <c r="B26" s="11"/>
      <c r="C26" s="11"/>
      <c r="D26" s="141"/>
      <c r="K26"/>
      <c r="L26"/>
      <c r="M26"/>
      <c r="N26"/>
      <c r="O26"/>
    </row>
    <row r="27" spans="1:15" ht="13.5">
      <c r="A27" s="319" t="s">
        <v>501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</row>
    <row r="28" spans="1:15" ht="13.5">
      <c r="A28" s="319" t="s">
        <v>43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</row>
    <row r="29" spans="1:15" ht="13.5">
      <c r="A29" s="319" t="s">
        <v>483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</row>
    <row r="30" spans="2:15" ht="15">
      <c r="B30" s="13"/>
      <c r="C30" s="13"/>
      <c r="D30" s="129"/>
      <c r="K30"/>
      <c r="L30"/>
      <c r="M30"/>
      <c r="N30"/>
      <c r="O30"/>
    </row>
    <row r="31" spans="1:15" ht="13.5">
      <c r="A31" s="319" t="s">
        <v>502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</row>
    <row r="32" spans="1:15" ht="10.5">
      <c r="A32" s="350" t="s">
        <v>486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</row>
    <row r="33" ht="10.5">
      <c r="D33" s="142"/>
    </row>
    <row r="34" spans="1:15" ht="10.5">
      <c r="A34" s="351" t="s">
        <v>24</v>
      </c>
      <c r="B34" s="351" t="s">
        <v>102</v>
      </c>
      <c r="C34" s="351" t="s">
        <v>39</v>
      </c>
      <c r="D34" s="32"/>
      <c r="E34" s="361" t="s">
        <v>44</v>
      </c>
      <c r="F34" s="362" t="s">
        <v>45</v>
      </c>
      <c r="G34" s="349" t="s">
        <v>221</v>
      </c>
      <c r="H34" s="356" t="s">
        <v>103</v>
      </c>
      <c r="I34" s="356" t="s">
        <v>104</v>
      </c>
      <c r="J34" s="356" t="s">
        <v>46</v>
      </c>
      <c r="K34" s="66"/>
      <c r="L34" s="356" t="s">
        <v>105</v>
      </c>
      <c r="M34" s="356" t="s">
        <v>46</v>
      </c>
      <c r="N34" s="349" t="s">
        <v>47</v>
      </c>
      <c r="O34" s="349" t="s">
        <v>220</v>
      </c>
    </row>
    <row r="35" spans="1:15" ht="27.75" customHeight="1">
      <c r="A35" s="351"/>
      <c r="B35" s="351"/>
      <c r="C35" s="351"/>
      <c r="D35" s="32"/>
      <c r="E35" s="361"/>
      <c r="F35" s="363"/>
      <c r="G35" s="349"/>
      <c r="H35" s="357"/>
      <c r="I35" s="357"/>
      <c r="J35" s="357"/>
      <c r="K35" s="65"/>
      <c r="L35" s="357"/>
      <c r="M35" s="357"/>
      <c r="N35" s="349"/>
      <c r="O35" s="349"/>
    </row>
    <row r="36" spans="1:15" ht="15">
      <c r="A36" s="64" t="s">
        <v>219</v>
      </c>
      <c r="B36" s="63" t="s">
        <v>106</v>
      </c>
      <c r="C36" s="143" t="s">
        <v>503</v>
      </c>
      <c r="D36" s="204">
        <v>25942</v>
      </c>
      <c r="E36" s="217" t="s">
        <v>107</v>
      </c>
      <c r="F36" s="205">
        <v>42618</v>
      </c>
      <c r="G36" s="206">
        <v>51884</v>
      </c>
      <c r="H36" s="207">
        <v>0</v>
      </c>
      <c r="I36" s="207">
        <v>0</v>
      </c>
      <c r="J36" s="206">
        <f>G36+H36+I36</f>
        <v>51884</v>
      </c>
      <c r="K36" s="208">
        <v>5942</v>
      </c>
      <c r="L36" s="206">
        <f aca="true" t="shared" si="0" ref="L36:L114">K36*2</f>
        <v>11884</v>
      </c>
      <c r="M36" s="206">
        <f aca="true" t="shared" si="1" ref="M36:M99">G36-L36</f>
        <v>40000</v>
      </c>
      <c r="N36" s="209">
        <f>G36*1.5</f>
        <v>77826</v>
      </c>
      <c r="O36" s="210">
        <f>(G36*12)+N36</f>
        <v>700434</v>
      </c>
    </row>
    <row r="37" spans="1:15" ht="15">
      <c r="A37" s="64" t="s">
        <v>219</v>
      </c>
      <c r="B37" s="63" t="s">
        <v>106</v>
      </c>
      <c r="C37" s="143" t="s">
        <v>504</v>
      </c>
      <c r="D37" s="204">
        <v>9467</v>
      </c>
      <c r="E37" s="217" t="s">
        <v>108</v>
      </c>
      <c r="F37" s="205">
        <v>42618</v>
      </c>
      <c r="G37" s="206">
        <f>D37*2</f>
        <v>18934</v>
      </c>
      <c r="H37" s="207">
        <v>0</v>
      </c>
      <c r="I37" s="207">
        <v>0</v>
      </c>
      <c r="J37" s="206">
        <f>G37</f>
        <v>18934</v>
      </c>
      <c r="K37" s="208">
        <v>1467</v>
      </c>
      <c r="L37" s="206">
        <f t="shared" si="0"/>
        <v>2934</v>
      </c>
      <c r="M37" s="206">
        <f t="shared" si="1"/>
        <v>16000</v>
      </c>
      <c r="N37" s="209">
        <f aca="true" t="shared" si="2" ref="N37:N100">G37*1.5</f>
        <v>28401</v>
      </c>
      <c r="O37" s="210">
        <f>(G37*12)+N37</f>
        <v>255609</v>
      </c>
    </row>
    <row r="38" spans="1:15" ht="15">
      <c r="A38" s="64" t="s">
        <v>219</v>
      </c>
      <c r="B38" s="63" t="s">
        <v>106</v>
      </c>
      <c r="C38" s="143" t="s">
        <v>505</v>
      </c>
      <c r="D38" s="204">
        <v>2192</v>
      </c>
      <c r="E38" s="217" t="s">
        <v>132</v>
      </c>
      <c r="F38" s="205">
        <v>42618</v>
      </c>
      <c r="G38" s="206">
        <f aca="true" t="shared" si="3" ref="G38:G116">D38*2</f>
        <v>4384</v>
      </c>
      <c r="H38" s="207">
        <v>0</v>
      </c>
      <c r="I38" s="207">
        <v>0</v>
      </c>
      <c r="J38" s="206">
        <f>G38</f>
        <v>4384</v>
      </c>
      <c r="K38" s="208">
        <v>-58</v>
      </c>
      <c r="L38" s="206">
        <f t="shared" si="0"/>
        <v>-116</v>
      </c>
      <c r="M38" s="206">
        <f t="shared" si="1"/>
        <v>4500</v>
      </c>
      <c r="N38" s="209">
        <f t="shared" si="2"/>
        <v>6576</v>
      </c>
      <c r="O38" s="210">
        <f>(G38*12)+N38</f>
        <v>59184</v>
      </c>
    </row>
    <row r="39" spans="1:15" ht="15">
      <c r="A39" s="64" t="s">
        <v>219</v>
      </c>
      <c r="B39" s="63" t="s">
        <v>106</v>
      </c>
      <c r="C39" s="143" t="s">
        <v>506</v>
      </c>
      <c r="D39" s="204">
        <v>3083</v>
      </c>
      <c r="E39" s="217" t="s">
        <v>109</v>
      </c>
      <c r="F39" s="205">
        <v>42618</v>
      </c>
      <c r="G39" s="206">
        <f t="shared" si="3"/>
        <v>6166</v>
      </c>
      <c r="H39" s="207">
        <v>0</v>
      </c>
      <c r="I39" s="207">
        <v>0</v>
      </c>
      <c r="J39" s="206">
        <f>G39</f>
        <v>6166</v>
      </c>
      <c r="K39" s="208">
        <v>83</v>
      </c>
      <c r="L39" s="206">
        <f t="shared" si="0"/>
        <v>166</v>
      </c>
      <c r="M39" s="206">
        <f t="shared" si="1"/>
        <v>6000</v>
      </c>
      <c r="N39" s="209">
        <f t="shared" si="2"/>
        <v>9249</v>
      </c>
      <c r="O39" s="210">
        <f aca="true" t="shared" si="4" ref="O39:O102">(G39*12)+N39</f>
        <v>83241</v>
      </c>
    </row>
    <row r="40" spans="1:15" ht="15">
      <c r="A40" s="64" t="s">
        <v>219</v>
      </c>
      <c r="B40" s="63" t="s">
        <v>106</v>
      </c>
      <c r="C40" s="143" t="s">
        <v>507</v>
      </c>
      <c r="D40" s="204">
        <v>3816</v>
      </c>
      <c r="E40" s="217" t="s">
        <v>109</v>
      </c>
      <c r="F40" s="205">
        <v>42618</v>
      </c>
      <c r="G40" s="206">
        <f t="shared" si="3"/>
        <v>7632</v>
      </c>
      <c r="H40" s="207">
        <v>0</v>
      </c>
      <c r="I40" s="207">
        <v>0</v>
      </c>
      <c r="J40" s="206">
        <f>G40</f>
        <v>7632</v>
      </c>
      <c r="K40" s="208">
        <v>316</v>
      </c>
      <c r="L40" s="206">
        <f t="shared" si="0"/>
        <v>632</v>
      </c>
      <c r="M40" s="206">
        <f t="shared" si="1"/>
        <v>7000</v>
      </c>
      <c r="N40" s="209">
        <f t="shared" si="2"/>
        <v>11448</v>
      </c>
      <c r="O40" s="210">
        <f t="shared" si="4"/>
        <v>103032</v>
      </c>
    </row>
    <row r="41" spans="1:15" ht="15">
      <c r="A41" s="64" t="s">
        <v>219</v>
      </c>
      <c r="B41" s="63" t="s">
        <v>106</v>
      </c>
      <c r="C41" s="143" t="s">
        <v>508</v>
      </c>
      <c r="D41" s="204">
        <v>2505</v>
      </c>
      <c r="E41" s="217" t="s">
        <v>109</v>
      </c>
      <c r="F41" s="205">
        <v>42618</v>
      </c>
      <c r="G41" s="206">
        <f t="shared" si="3"/>
        <v>5010</v>
      </c>
      <c r="H41" s="207">
        <v>0</v>
      </c>
      <c r="I41" s="207">
        <v>0</v>
      </c>
      <c r="J41" s="206">
        <f aca="true" t="shared" si="5" ref="J41:J48">G41</f>
        <v>5010</v>
      </c>
      <c r="K41" s="208">
        <v>5</v>
      </c>
      <c r="L41" s="206">
        <f t="shared" si="0"/>
        <v>10</v>
      </c>
      <c r="M41" s="206">
        <f t="shared" si="1"/>
        <v>5000</v>
      </c>
      <c r="N41" s="209">
        <f t="shared" si="2"/>
        <v>7515</v>
      </c>
      <c r="O41" s="210">
        <f t="shared" si="4"/>
        <v>67635</v>
      </c>
    </row>
    <row r="42" spans="1:15" ht="15">
      <c r="A42" s="64" t="s">
        <v>219</v>
      </c>
      <c r="B42" s="63" t="s">
        <v>106</v>
      </c>
      <c r="C42" s="143" t="s">
        <v>509</v>
      </c>
      <c r="D42" s="204">
        <v>2264</v>
      </c>
      <c r="E42" s="217" t="s">
        <v>510</v>
      </c>
      <c r="F42" s="205">
        <v>42618</v>
      </c>
      <c r="G42" s="206">
        <f t="shared" si="3"/>
        <v>4528</v>
      </c>
      <c r="H42" s="207">
        <v>0</v>
      </c>
      <c r="I42" s="207">
        <v>0</v>
      </c>
      <c r="J42" s="206">
        <f t="shared" si="5"/>
        <v>4528</v>
      </c>
      <c r="K42" s="208">
        <v>-36</v>
      </c>
      <c r="L42" s="206">
        <f t="shared" si="0"/>
        <v>-72</v>
      </c>
      <c r="M42" s="206">
        <f t="shared" si="1"/>
        <v>4600</v>
      </c>
      <c r="N42" s="209">
        <f t="shared" si="2"/>
        <v>6792</v>
      </c>
      <c r="O42" s="210">
        <f t="shared" si="4"/>
        <v>61128</v>
      </c>
    </row>
    <row r="43" spans="1:15" ht="15">
      <c r="A43" s="64" t="s">
        <v>219</v>
      </c>
      <c r="B43" s="63" t="s">
        <v>106</v>
      </c>
      <c r="C43" s="143" t="s">
        <v>511</v>
      </c>
      <c r="D43" s="204">
        <v>3083</v>
      </c>
      <c r="E43" s="217" t="s">
        <v>109</v>
      </c>
      <c r="F43" s="205">
        <v>42618</v>
      </c>
      <c r="G43" s="206">
        <f>D43*2</f>
        <v>6166</v>
      </c>
      <c r="H43" s="207">
        <v>0</v>
      </c>
      <c r="I43" s="207">
        <v>0</v>
      </c>
      <c r="J43" s="206">
        <f t="shared" si="5"/>
        <v>6166</v>
      </c>
      <c r="K43" s="208">
        <v>83</v>
      </c>
      <c r="L43" s="206">
        <f>K43*2</f>
        <v>166</v>
      </c>
      <c r="M43" s="206">
        <f t="shared" si="1"/>
        <v>6000</v>
      </c>
      <c r="N43" s="209">
        <f t="shared" si="2"/>
        <v>9249</v>
      </c>
      <c r="O43" s="210">
        <f t="shared" si="4"/>
        <v>83241</v>
      </c>
    </row>
    <row r="44" spans="1:15" ht="15">
      <c r="A44" s="64" t="s">
        <v>219</v>
      </c>
      <c r="B44" s="63" t="s">
        <v>106</v>
      </c>
      <c r="C44" s="143" t="s">
        <v>512</v>
      </c>
      <c r="D44" s="204">
        <v>11795</v>
      </c>
      <c r="E44" s="217" t="s">
        <v>129</v>
      </c>
      <c r="F44" s="205">
        <v>42618</v>
      </c>
      <c r="G44" s="206">
        <f t="shared" si="3"/>
        <v>23590</v>
      </c>
      <c r="H44" s="207">
        <v>0</v>
      </c>
      <c r="I44" s="207">
        <v>0</v>
      </c>
      <c r="J44" s="206">
        <f t="shared" si="5"/>
        <v>23590</v>
      </c>
      <c r="K44" s="208">
        <v>1995</v>
      </c>
      <c r="L44" s="206">
        <f>1995*2</f>
        <v>3990</v>
      </c>
      <c r="M44" s="206">
        <f t="shared" si="1"/>
        <v>19600</v>
      </c>
      <c r="N44" s="209">
        <v>0</v>
      </c>
      <c r="O44" s="210">
        <f t="shared" si="4"/>
        <v>283080</v>
      </c>
    </row>
    <row r="45" spans="1:15" ht="15">
      <c r="A45" s="64" t="s">
        <v>219</v>
      </c>
      <c r="B45" s="63" t="s">
        <v>106</v>
      </c>
      <c r="C45" s="143" t="s">
        <v>513</v>
      </c>
      <c r="D45" s="204">
        <v>10103</v>
      </c>
      <c r="E45" s="217" t="s">
        <v>130</v>
      </c>
      <c r="F45" s="205">
        <v>42618</v>
      </c>
      <c r="G45" s="206">
        <f t="shared" si="3"/>
        <v>20206</v>
      </c>
      <c r="H45" s="207">
        <v>0</v>
      </c>
      <c r="I45" s="207">
        <v>0</v>
      </c>
      <c r="J45" s="206">
        <f t="shared" si="5"/>
        <v>20206</v>
      </c>
      <c r="K45" s="208">
        <v>1535</v>
      </c>
      <c r="L45" s="206">
        <f aca="true" t="shared" si="6" ref="L45:L53">1603*2</f>
        <v>3206</v>
      </c>
      <c r="M45" s="206">
        <f t="shared" si="1"/>
        <v>17000</v>
      </c>
      <c r="N45" s="209">
        <v>0</v>
      </c>
      <c r="O45" s="210">
        <f t="shared" si="4"/>
        <v>242472</v>
      </c>
    </row>
    <row r="46" spans="1:15" ht="15">
      <c r="A46" s="64" t="s">
        <v>219</v>
      </c>
      <c r="B46" s="63" t="s">
        <v>106</v>
      </c>
      <c r="C46" s="143" t="s">
        <v>514</v>
      </c>
      <c r="D46" s="204">
        <v>10103</v>
      </c>
      <c r="E46" s="217" t="s">
        <v>130</v>
      </c>
      <c r="F46" s="205">
        <v>42618</v>
      </c>
      <c r="G46" s="206">
        <f t="shared" si="3"/>
        <v>20206</v>
      </c>
      <c r="H46" s="207">
        <v>0</v>
      </c>
      <c r="I46" s="207">
        <v>0</v>
      </c>
      <c r="J46" s="206">
        <f t="shared" si="5"/>
        <v>20206</v>
      </c>
      <c r="K46" s="208">
        <v>1536</v>
      </c>
      <c r="L46" s="206">
        <f t="shared" si="6"/>
        <v>3206</v>
      </c>
      <c r="M46" s="206">
        <f t="shared" si="1"/>
        <v>17000</v>
      </c>
      <c r="N46" s="209">
        <v>0</v>
      </c>
      <c r="O46" s="210">
        <f t="shared" si="4"/>
        <v>242472</v>
      </c>
    </row>
    <row r="47" spans="1:15" ht="15">
      <c r="A47" s="64" t="s">
        <v>219</v>
      </c>
      <c r="B47" s="63" t="s">
        <v>106</v>
      </c>
      <c r="C47" s="143" t="s">
        <v>515</v>
      </c>
      <c r="D47" s="204">
        <v>10103</v>
      </c>
      <c r="E47" s="217" t="s">
        <v>130</v>
      </c>
      <c r="F47" s="205">
        <v>42618</v>
      </c>
      <c r="G47" s="206">
        <f t="shared" si="3"/>
        <v>20206</v>
      </c>
      <c r="H47" s="207">
        <v>0</v>
      </c>
      <c r="I47" s="207">
        <v>0</v>
      </c>
      <c r="J47" s="206">
        <f t="shared" si="5"/>
        <v>20206</v>
      </c>
      <c r="K47" s="208">
        <v>1537</v>
      </c>
      <c r="L47" s="206">
        <f t="shared" si="6"/>
        <v>3206</v>
      </c>
      <c r="M47" s="206">
        <f t="shared" si="1"/>
        <v>17000</v>
      </c>
      <c r="N47" s="209">
        <v>0</v>
      </c>
      <c r="O47" s="210">
        <f t="shared" si="4"/>
        <v>242472</v>
      </c>
    </row>
    <row r="48" spans="1:15" ht="15">
      <c r="A48" s="64" t="s">
        <v>219</v>
      </c>
      <c r="B48" s="63" t="s">
        <v>106</v>
      </c>
      <c r="C48" s="143" t="s">
        <v>516</v>
      </c>
      <c r="D48" s="204">
        <v>10103</v>
      </c>
      <c r="E48" s="217" t="s">
        <v>130</v>
      </c>
      <c r="F48" s="205">
        <v>42618</v>
      </c>
      <c r="G48" s="206">
        <f t="shared" si="3"/>
        <v>20206</v>
      </c>
      <c r="H48" s="207">
        <v>0</v>
      </c>
      <c r="I48" s="207">
        <v>0</v>
      </c>
      <c r="J48" s="206">
        <f t="shared" si="5"/>
        <v>20206</v>
      </c>
      <c r="K48" s="208">
        <v>1538</v>
      </c>
      <c r="L48" s="206">
        <f t="shared" si="6"/>
        <v>3206</v>
      </c>
      <c r="M48" s="206">
        <f t="shared" si="1"/>
        <v>17000</v>
      </c>
      <c r="N48" s="209">
        <v>0</v>
      </c>
      <c r="O48" s="210">
        <f t="shared" si="4"/>
        <v>242472</v>
      </c>
    </row>
    <row r="49" spans="1:15" ht="15">
      <c r="A49" s="64" t="s">
        <v>219</v>
      </c>
      <c r="B49" s="63" t="s">
        <v>106</v>
      </c>
      <c r="C49" s="143" t="s">
        <v>517</v>
      </c>
      <c r="D49" s="204">
        <v>10103</v>
      </c>
      <c r="E49" s="217" t="s">
        <v>130</v>
      </c>
      <c r="F49" s="205">
        <v>42618</v>
      </c>
      <c r="G49" s="206">
        <f t="shared" si="3"/>
        <v>20206</v>
      </c>
      <c r="H49" s="207">
        <v>0</v>
      </c>
      <c r="I49" s="207">
        <v>0</v>
      </c>
      <c r="J49" s="206">
        <f>G49</f>
        <v>20206</v>
      </c>
      <c r="K49" s="208">
        <v>1539</v>
      </c>
      <c r="L49" s="206">
        <f t="shared" si="6"/>
        <v>3206</v>
      </c>
      <c r="M49" s="206">
        <f t="shared" si="1"/>
        <v>17000</v>
      </c>
      <c r="N49" s="209">
        <v>0</v>
      </c>
      <c r="O49" s="210">
        <f t="shared" si="4"/>
        <v>242472</v>
      </c>
    </row>
    <row r="50" spans="1:15" ht="15">
      <c r="A50" s="64" t="s">
        <v>219</v>
      </c>
      <c r="B50" s="63" t="s">
        <v>106</v>
      </c>
      <c r="C50" s="143" t="s">
        <v>518</v>
      </c>
      <c r="D50" s="204">
        <v>10103</v>
      </c>
      <c r="E50" s="217" t="s">
        <v>130</v>
      </c>
      <c r="F50" s="205">
        <v>42618</v>
      </c>
      <c r="G50" s="206">
        <f t="shared" si="3"/>
        <v>20206</v>
      </c>
      <c r="H50" s="207">
        <v>0</v>
      </c>
      <c r="I50" s="207">
        <v>0</v>
      </c>
      <c r="J50" s="206">
        <f>G50</f>
        <v>20206</v>
      </c>
      <c r="K50" s="208">
        <v>1540</v>
      </c>
      <c r="L50" s="206">
        <f t="shared" si="6"/>
        <v>3206</v>
      </c>
      <c r="M50" s="206">
        <f t="shared" si="1"/>
        <v>17000</v>
      </c>
      <c r="N50" s="209">
        <v>0</v>
      </c>
      <c r="O50" s="210">
        <f t="shared" si="4"/>
        <v>242472</v>
      </c>
    </row>
    <row r="51" spans="1:15" ht="15">
      <c r="A51" s="64" t="s">
        <v>219</v>
      </c>
      <c r="B51" s="63" t="s">
        <v>106</v>
      </c>
      <c r="C51" s="143" t="s">
        <v>519</v>
      </c>
      <c r="D51" s="204">
        <v>10103</v>
      </c>
      <c r="E51" s="217" t="s">
        <v>130</v>
      </c>
      <c r="F51" s="205">
        <v>42618</v>
      </c>
      <c r="G51" s="206">
        <f t="shared" si="3"/>
        <v>20206</v>
      </c>
      <c r="H51" s="207">
        <v>0</v>
      </c>
      <c r="I51" s="207">
        <v>0</v>
      </c>
      <c r="J51" s="206">
        <f>G51+H51+I51</f>
        <v>20206</v>
      </c>
      <c r="K51" s="208">
        <v>1541</v>
      </c>
      <c r="L51" s="206">
        <f t="shared" si="6"/>
        <v>3206</v>
      </c>
      <c r="M51" s="206">
        <f t="shared" si="1"/>
        <v>17000</v>
      </c>
      <c r="N51" s="209">
        <v>0</v>
      </c>
      <c r="O51" s="210">
        <f t="shared" si="4"/>
        <v>242472</v>
      </c>
    </row>
    <row r="52" spans="1:15" ht="15">
      <c r="A52" s="64" t="s">
        <v>219</v>
      </c>
      <c r="B52" s="63" t="s">
        <v>106</v>
      </c>
      <c r="C52" s="143" t="s">
        <v>520</v>
      </c>
      <c r="D52" s="204">
        <v>10103</v>
      </c>
      <c r="E52" s="217" t="s">
        <v>130</v>
      </c>
      <c r="F52" s="205">
        <v>42618</v>
      </c>
      <c r="G52" s="206">
        <f t="shared" si="3"/>
        <v>20206</v>
      </c>
      <c r="H52" s="207">
        <v>0</v>
      </c>
      <c r="I52" s="207">
        <v>0</v>
      </c>
      <c r="J52" s="206">
        <f aca="true" t="shared" si="7" ref="J52:J115">G52</f>
        <v>20206</v>
      </c>
      <c r="K52" s="208">
        <v>1542</v>
      </c>
      <c r="L52" s="206">
        <f t="shared" si="6"/>
        <v>3206</v>
      </c>
      <c r="M52" s="206">
        <f t="shared" si="1"/>
        <v>17000</v>
      </c>
      <c r="N52" s="209">
        <v>0</v>
      </c>
      <c r="O52" s="210">
        <f t="shared" si="4"/>
        <v>242472</v>
      </c>
    </row>
    <row r="53" spans="1:15" ht="15">
      <c r="A53" s="64" t="s">
        <v>219</v>
      </c>
      <c r="B53" s="63" t="s">
        <v>106</v>
      </c>
      <c r="C53" s="143" t="s">
        <v>521</v>
      </c>
      <c r="D53" s="204">
        <v>10103</v>
      </c>
      <c r="E53" s="217" t="s">
        <v>130</v>
      </c>
      <c r="F53" s="205">
        <v>42618</v>
      </c>
      <c r="G53" s="206">
        <f t="shared" si="3"/>
        <v>20206</v>
      </c>
      <c r="H53" s="207">
        <v>0</v>
      </c>
      <c r="I53" s="207">
        <v>0</v>
      </c>
      <c r="J53" s="206">
        <f t="shared" si="7"/>
        <v>20206</v>
      </c>
      <c r="K53" s="208">
        <v>1543</v>
      </c>
      <c r="L53" s="206">
        <f t="shared" si="6"/>
        <v>3206</v>
      </c>
      <c r="M53" s="206">
        <f t="shared" si="1"/>
        <v>17000</v>
      </c>
      <c r="N53" s="209">
        <v>0</v>
      </c>
      <c r="O53" s="210">
        <f t="shared" si="4"/>
        <v>242472</v>
      </c>
    </row>
    <row r="54" spans="1:15" ht="15">
      <c r="A54" s="64" t="s">
        <v>219</v>
      </c>
      <c r="B54" s="63" t="s">
        <v>106</v>
      </c>
      <c r="C54" s="143" t="s">
        <v>522</v>
      </c>
      <c r="D54" s="204">
        <v>3816</v>
      </c>
      <c r="E54" s="217" t="s">
        <v>320</v>
      </c>
      <c r="F54" s="205">
        <v>42618</v>
      </c>
      <c r="G54" s="206">
        <f t="shared" si="3"/>
        <v>7632</v>
      </c>
      <c r="H54" s="207">
        <v>0</v>
      </c>
      <c r="I54" s="207">
        <v>0</v>
      </c>
      <c r="J54" s="206">
        <f t="shared" si="7"/>
        <v>7632</v>
      </c>
      <c r="K54" s="208">
        <v>316</v>
      </c>
      <c r="L54" s="206">
        <f t="shared" si="0"/>
        <v>632</v>
      </c>
      <c r="M54" s="206">
        <f t="shared" si="1"/>
        <v>7000</v>
      </c>
      <c r="N54" s="209">
        <f t="shared" si="2"/>
        <v>11448</v>
      </c>
      <c r="O54" s="210">
        <f t="shared" si="4"/>
        <v>103032</v>
      </c>
    </row>
    <row r="55" spans="1:15" ht="15">
      <c r="A55" s="64" t="s">
        <v>219</v>
      </c>
      <c r="B55" s="63" t="s">
        <v>106</v>
      </c>
      <c r="C55" s="143" t="s">
        <v>523</v>
      </c>
      <c r="D55" s="204">
        <v>5022</v>
      </c>
      <c r="E55" s="217" t="s">
        <v>320</v>
      </c>
      <c r="F55" s="205">
        <v>42618</v>
      </c>
      <c r="G55" s="206">
        <f t="shared" si="3"/>
        <v>10044</v>
      </c>
      <c r="H55" s="207">
        <v>0</v>
      </c>
      <c r="I55" s="207">
        <v>0</v>
      </c>
      <c r="J55" s="206">
        <f t="shared" si="7"/>
        <v>10044</v>
      </c>
      <c r="K55" s="208">
        <v>522</v>
      </c>
      <c r="L55" s="206">
        <f t="shared" si="0"/>
        <v>1044</v>
      </c>
      <c r="M55" s="206">
        <f t="shared" si="1"/>
        <v>9000</v>
      </c>
      <c r="N55" s="209">
        <f t="shared" si="2"/>
        <v>15066</v>
      </c>
      <c r="O55" s="210">
        <f t="shared" si="4"/>
        <v>135594</v>
      </c>
    </row>
    <row r="56" spans="1:15" ht="15">
      <c r="A56" s="64" t="s">
        <v>219</v>
      </c>
      <c r="B56" s="63" t="s">
        <v>106</v>
      </c>
      <c r="C56" s="143" t="s">
        <v>524</v>
      </c>
      <c r="D56" s="204">
        <v>12056</v>
      </c>
      <c r="E56" s="217" t="s">
        <v>491</v>
      </c>
      <c r="F56" s="205">
        <v>42618</v>
      </c>
      <c r="G56" s="206">
        <f t="shared" si="3"/>
        <v>24112</v>
      </c>
      <c r="H56" s="207">
        <v>0</v>
      </c>
      <c r="I56" s="207">
        <v>0</v>
      </c>
      <c r="J56" s="206">
        <f t="shared" si="7"/>
        <v>24112</v>
      </c>
      <c r="K56" s="208">
        <v>2056</v>
      </c>
      <c r="L56" s="206">
        <f t="shared" si="0"/>
        <v>4112</v>
      </c>
      <c r="M56" s="206">
        <f t="shared" si="1"/>
        <v>20000</v>
      </c>
      <c r="N56" s="209">
        <f t="shared" si="2"/>
        <v>36168</v>
      </c>
      <c r="O56" s="210">
        <f t="shared" si="4"/>
        <v>325512</v>
      </c>
    </row>
    <row r="57" spans="1:15" ht="15">
      <c r="A57" s="64" t="s">
        <v>219</v>
      </c>
      <c r="B57" s="63" t="s">
        <v>106</v>
      </c>
      <c r="C57" s="143" t="s">
        <v>525</v>
      </c>
      <c r="D57" s="204">
        <v>1920</v>
      </c>
      <c r="E57" s="217" t="s">
        <v>132</v>
      </c>
      <c r="F57" s="205">
        <v>42618</v>
      </c>
      <c r="G57" s="206">
        <f t="shared" si="3"/>
        <v>3840</v>
      </c>
      <c r="H57" s="207">
        <v>0</v>
      </c>
      <c r="I57" s="207">
        <v>0</v>
      </c>
      <c r="J57" s="206">
        <f t="shared" si="7"/>
        <v>3840</v>
      </c>
      <c r="K57" s="208">
        <v>-80</v>
      </c>
      <c r="L57" s="206">
        <f t="shared" si="0"/>
        <v>-160</v>
      </c>
      <c r="M57" s="206">
        <f t="shared" si="1"/>
        <v>4000</v>
      </c>
      <c r="N57" s="209">
        <f t="shared" si="2"/>
        <v>5760</v>
      </c>
      <c r="O57" s="210">
        <f t="shared" si="4"/>
        <v>51840</v>
      </c>
    </row>
    <row r="58" spans="1:15" ht="15">
      <c r="A58" s="64" t="s">
        <v>219</v>
      </c>
      <c r="B58" s="63" t="s">
        <v>106</v>
      </c>
      <c r="C58" s="143" t="s">
        <v>526</v>
      </c>
      <c r="D58" s="204">
        <v>3083</v>
      </c>
      <c r="E58" s="217" t="s">
        <v>132</v>
      </c>
      <c r="F58" s="205">
        <v>42618</v>
      </c>
      <c r="G58" s="206">
        <f t="shared" si="3"/>
        <v>6166</v>
      </c>
      <c r="H58" s="207">
        <v>0</v>
      </c>
      <c r="I58" s="207">
        <v>0</v>
      </c>
      <c r="J58" s="206">
        <f t="shared" si="7"/>
        <v>6166</v>
      </c>
      <c r="K58" s="208">
        <v>83</v>
      </c>
      <c r="L58" s="206">
        <f t="shared" si="0"/>
        <v>166</v>
      </c>
      <c r="M58" s="206">
        <f t="shared" si="1"/>
        <v>6000</v>
      </c>
      <c r="N58" s="209">
        <f t="shared" si="2"/>
        <v>9249</v>
      </c>
      <c r="O58" s="210">
        <f t="shared" si="4"/>
        <v>83241</v>
      </c>
    </row>
    <row r="59" spans="1:15" ht="15">
      <c r="A59" s="64" t="s">
        <v>219</v>
      </c>
      <c r="B59" s="63" t="s">
        <v>106</v>
      </c>
      <c r="C59" s="143" t="s">
        <v>527</v>
      </c>
      <c r="D59" s="204">
        <v>3816</v>
      </c>
      <c r="E59" s="217" t="s">
        <v>132</v>
      </c>
      <c r="F59" s="205">
        <v>42618</v>
      </c>
      <c r="G59" s="206">
        <f t="shared" si="3"/>
        <v>7632</v>
      </c>
      <c r="H59" s="207">
        <v>0</v>
      </c>
      <c r="I59" s="207">
        <v>0</v>
      </c>
      <c r="J59" s="206">
        <f t="shared" si="7"/>
        <v>7632</v>
      </c>
      <c r="K59" s="208">
        <v>316</v>
      </c>
      <c r="L59" s="206">
        <f t="shared" si="0"/>
        <v>632</v>
      </c>
      <c r="M59" s="206">
        <f t="shared" si="1"/>
        <v>7000</v>
      </c>
      <c r="N59" s="209">
        <f t="shared" si="2"/>
        <v>11448</v>
      </c>
      <c r="O59" s="210">
        <f t="shared" si="4"/>
        <v>103032</v>
      </c>
    </row>
    <row r="60" spans="1:15" ht="15">
      <c r="A60" s="64" t="s">
        <v>219</v>
      </c>
      <c r="B60" s="63" t="s">
        <v>106</v>
      </c>
      <c r="C60" s="143" t="s">
        <v>528</v>
      </c>
      <c r="D60" s="204">
        <v>12056</v>
      </c>
      <c r="E60" s="217" t="s">
        <v>110</v>
      </c>
      <c r="F60" s="205">
        <v>42618</v>
      </c>
      <c r="G60" s="206">
        <f t="shared" si="3"/>
        <v>24112</v>
      </c>
      <c r="H60" s="207">
        <v>0</v>
      </c>
      <c r="I60" s="207">
        <v>0</v>
      </c>
      <c r="J60" s="206">
        <f t="shared" si="7"/>
        <v>24112</v>
      </c>
      <c r="K60" s="208">
        <v>2056</v>
      </c>
      <c r="L60" s="206">
        <f t="shared" si="0"/>
        <v>4112</v>
      </c>
      <c r="M60" s="206">
        <f t="shared" si="1"/>
        <v>20000</v>
      </c>
      <c r="N60" s="209">
        <f t="shared" si="2"/>
        <v>36168</v>
      </c>
      <c r="O60" s="210">
        <f t="shared" si="4"/>
        <v>325512</v>
      </c>
    </row>
    <row r="61" spans="1:15" ht="15">
      <c r="A61" s="64" t="s">
        <v>219</v>
      </c>
      <c r="B61" s="63" t="s">
        <v>106</v>
      </c>
      <c r="C61" s="143" t="s">
        <v>116</v>
      </c>
      <c r="D61" s="204">
        <v>10749</v>
      </c>
      <c r="E61" s="217" t="s">
        <v>117</v>
      </c>
      <c r="F61" s="205">
        <v>42618</v>
      </c>
      <c r="G61" s="206">
        <f t="shared" si="3"/>
        <v>21498</v>
      </c>
      <c r="H61" s="207">
        <v>0</v>
      </c>
      <c r="I61" s="207">
        <v>0</v>
      </c>
      <c r="J61" s="206">
        <f t="shared" si="7"/>
        <v>21498</v>
      </c>
      <c r="K61" s="208">
        <v>1749</v>
      </c>
      <c r="L61" s="206">
        <f t="shared" si="0"/>
        <v>3498</v>
      </c>
      <c r="M61" s="206">
        <f t="shared" si="1"/>
        <v>18000</v>
      </c>
      <c r="N61" s="209">
        <f t="shared" si="2"/>
        <v>32247</v>
      </c>
      <c r="O61" s="210">
        <f t="shared" si="4"/>
        <v>290223</v>
      </c>
    </row>
    <row r="62" spans="1:15" ht="15">
      <c r="A62" s="64" t="s">
        <v>219</v>
      </c>
      <c r="B62" s="63" t="s">
        <v>106</v>
      </c>
      <c r="C62" s="143" t="s">
        <v>133</v>
      </c>
      <c r="D62" s="204">
        <v>3083</v>
      </c>
      <c r="E62" s="217" t="s">
        <v>111</v>
      </c>
      <c r="F62" s="205">
        <v>42618</v>
      </c>
      <c r="G62" s="206">
        <f t="shared" si="3"/>
        <v>6166</v>
      </c>
      <c r="H62" s="207">
        <v>0</v>
      </c>
      <c r="I62" s="207">
        <v>0</v>
      </c>
      <c r="J62" s="206">
        <f t="shared" si="7"/>
        <v>6166</v>
      </c>
      <c r="K62" s="208">
        <v>83</v>
      </c>
      <c r="L62" s="206">
        <f t="shared" si="0"/>
        <v>166</v>
      </c>
      <c r="M62" s="206">
        <f t="shared" si="1"/>
        <v>6000</v>
      </c>
      <c r="N62" s="209">
        <f t="shared" si="2"/>
        <v>9249</v>
      </c>
      <c r="O62" s="210">
        <f t="shared" si="4"/>
        <v>83241</v>
      </c>
    </row>
    <row r="63" spans="1:15" ht="15">
      <c r="A63" s="64" t="s">
        <v>219</v>
      </c>
      <c r="B63" s="63" t="s">
        <v>106</v>
      </c>
      <c r="C63" s="143" t="s">
        <v>112</v>
      </c>
      <c r="D63" s="204">
        <v>5653</v>
      </c>
      <c r="E63" s="217" t="s">
        <v>115</v>
      </c>
      <c r="F63" s="205">
        <v>42618</v>
      </c>
      <c r="G63" s="206">
        <f t="shared" si="3"/>
        <v>11306</v>
      </c>
      <c r="H63" s="207">
        <v>0</v>
      </c>
      <c r="I63" s="207">
        <v>0</v>
      </c>
      <c r="J63" s="206">
        <f t="shared" si="7"/>
        <v>11306</v>
      </c>
      <c r="K63" s="208">
        <v>653</v>
      </c>
      <c r="L63" s="206">
        <f t="shared" si="0"/>
        <v>1306</v>
      </c>
      <c r="M63" s="206">
        <f t="shared" si="1"/>
        <v>10000</v>
      </c>
      <c r="N63" s="209">
        <f t="shared" si="2"/>
        <v>16959</v>
      </c>
      <c r="O63" s="210">
        <f t="shared" si="4"/>
        <v>152631</v>
      </c>
    </row>
    <row r="64" spans="1:15" ht="15">
      <c r="A64" s="64" t="s">
        <v>219</v>
      </c>
      <c r="B64" s="63" t="s">
        <v>106</v>
      </c>
      <c r="C64" s="143" t="s">
        <v>529</v>
      </c>
      <c r="D64" s="204">
        <v>2802</v>
      </c>
      <c r="E64" s="217" t="s">
        <v>111</v>
      </c>
      <c r="F64" s="205">
        <v>42618</v>
      </c>
      <c r="G64" s="206">
        <f t="shared" si="3"/>
        <v>5604</v>
      </c>
      <c r="H64" s="207">
        <v>0</v>
      </c>
      <c r="I64" s="207">
        <v>0</v>
      </c>
      <c r="J64" s="206">
        <f t="shared" si="7"/>
        <v>5604</v>
      </c>
      <c r="K64" s="208">
        <v>52</v>
      </c>
      <c r="L64" s="206">
        <f t="shared" si="0"/>
        <v>104</v>
      </c>
      <c r="M64" s="206">
        <f t="shared" si="1"/>
        <v>5500</v>
      </c>
      <c r="N64" s="209">
        <f t="shared" si="2"/>
        <v>8406</v>
      </c>
      <c r="O64" s="210">
        <f t="shared" si="4"/>
        <v>75654</v>
      </c>
    </row>
    <row r="65" spans="1:15" ht="15">
      <c r="A65" s="64" t="s">
        <v>219</v>
      </c>
      <c r="B65" s="63" t="s">
        <v>106</v>
      </c>
      <c r="C65" s="143" t="s">
        <v>530</v>
      </c>
      <c r="D65" s="204">
        <v>2505</v>
      </c>
      <c r="E65" s="217" t="s">
        <v>111</v>
      </c>
      <c r="F65" s="205">
        <v>42618</v>
      </c>
      <c r="G65" s="206">
        <f t="shared" si="3"/>
        <v>5010</v>
      </c>
      <c r="H65" s="207">
        <v>0</v>
      </c>
      <c r="I65" s="207">
        <v>0</v>
      </c>
      <c r="J65" s="206">
        <f t="shared" si="7"/>
        <v>5010</v>
      </c>
      <c r="K65" s="208">
        <v>5</v>
      </c>
      <c r="L65" s="206">
        <f t="shared" si="0"/>
        <v>10</v>
      </c>
      <c r="M65" s="206">
        <f t="shared" si="1"/>
        <v>5000</v>
      </c>
      <c r="N65" s="209">
        <f t="shared" si="2"/>
        <v>7515</v>
      </c>
      <c r="O65" s="210">
        <f t="shared" si="4"/>
        <v>67635</v>
      </c>
    </row>
    <row r="66" spans="1:15" ht="15">
      <c r="A66" s="64" t="s">
        <v>219</v>
      </c>
      <c r="B66" s="63" t="s">
        <v>106</v>
      </c>
      <c r="C66" s="143" t="s">
        <v>531</v>
      </c>
      <c r="D66" s="204">
        <v>2802</v>
      </c>
      <c r="E66" s="217" t="s">
        <v>111</v>
      </c>
      <c r="F66" s="205">
        <v>42618</v>
      </c>
      <c r="G66" s="206">
        <f t="shared" si="3"/>
        <v>5604</v>
      </c>
      <c r="H66" s="207">
        <v>0</v>
      </c>
      <c r="I66" s="207">
        <v>0</v>
      </c>
      <c r="J66" s="206">
        <f t="shared" si="7"/>
        <v>5604</v>
      </c>
      <c r="K66" s="208">
        <v>52</v>
      </c>
      <c r="L66" s="206">
        <f t="shared" si="0"/>
        <v>104</v>
      </c>
      <c r="M66" s="206">
        <f t="shared" si="1"/>
        <v>5500</v>
      </c>
      <c r="N66" s="209">
        <f t="shared" si="2"/>
        <v>8406</v>
      </c>
      <c r="O66" s="210">
        <f t="shared" si="4"/>
        <v>75654</v>
      </c>
    </row>
    <row r="67" spans="1:15" ht="15">
      <c r="A67" s="64" t="s">
        <v>219</v>
      </c>
      <c r="B67" s="63" t="s">
        <v>106</v>
      </c>
      <c r="C67" s="143" t="s">
        <v>532</v>
      </c>
      <c r="D67" s="204">
        <v>2802</v>
      </c>
      <c r="E67" s="217" t="s">
        <v>111</v>
      </c>
      <c r="F67" s="205">
        <v>42618</v>
      </c>
      <c r="G67" s="206">
        <f t="shared" si="3"/>
        <v>5604</v>
      </c>
      <c r="H67" s="207">
        <v>0</v>
      </c>
      <c r="I67" s="207">
        <v>0</v>
      </c>
      <c r="J67" s="206">
        <f t="shared" si="7"/>
        <v>5604</v>
      </c>
      <c r="K67" s="208">
        <v>52</v>
      </c>
      <c r="L67" s="206">
        <f t="shared" si="0"/>
        <v>104</v>
      </c>
      <c r="M67" s="206">
        <f t="shared" si="1"/>
        <v>5500</v>
      </c>
      <c r="N67" s="209">
        <f t="shared" si="2"/>
        <v>8406</v>
      </c>
      <c r="O67" s="210">
        <f t="shared" si="4"/>
        <v>75654</v>
      </c>
    </row>
    <row r="68" spans="1:15" ht="15">
      <c r="A68" s="64" t="s">
        <v>219</v>
      </c>
      <c r="B68" s="63" t="s">
        <v>106</v>
      </c>
      <c r="C68" s="143" t="s">
        <v>533</v>
      </c>
      <c r="D68" s="204">
        <v>5653</v>
      </c>
      <c r="E68" s="217" t="s">
        <v>534</v>
      </c>
      <c r="F68" s="205">
        <v>42618</v>
      </c>
      <c r="G68" s="206">
        <f t="shared" si="3"/>
        <v>11306</v>
      </c>
      <c r="H68" s="207">
        <v>0</v>
      </c>
      <c r="I68" s="207">
        <v>0</v>
      </c>
      <c r="J68" s="206">
        <f t="shared" si="7"/>
        <v>11306</v>
      </c>
      <c r="K68" s="208">
        <v>413</v>
      </c>
      <c r="L68" s="206">
        <f t="shared" si="0"/>
        <v>826</v>
      </c>
      <c r="M68" s="206">
        <f t="shared" si="1"/>
        <v>10480</v>
      </c>
      <c r="N68" s="209">
        <f t="shared" si="2"/>
        <v>16959</v>
      </c>
      <c r="O68" s="210">
        <f t="shared" si="4"/>
        <v>152631</v>
      </c>
    </row>
    <row r="69" spans="1:15" ht="15">
      <c r="A69" s="64" t="s">
        <v>219</v>
      </c>
      <c r="B69" s="63" t="s">
        <v>106</v>
      </c>
      <c r="C69" s="143" t="s">
        <v>114</v>
      </c>
      <c r="D69" s="204">
        <v>6288</v>
      </c>
      <c r="E69" s="217" t="s">
        <v>318</v>
      </c>
      <c r="F69" s="205">
        <v>42618</v>
      </c>
      <c r="G69" s="206">
        <f t="shared" si="3"/>
        <v>12576</v>
      </c>
      <c r="H69" s="207">
        <v>0</v>
      </c>
      <c r="I69" s="207">
        <v>0</v>
      </c>
      <c r="J69" s="206">
        <f t="shared" si="7"/>
        <v>12576</v>
      </c>
      <c r="K69" s="208">
        <v>788</v>
      </c>
      <c r="L69" s="206">
        <f t="shared" si="0"/>
        <v>1576</v>
      </c>
      <c r="M69" s="206">
        <f t="shared" si="1"/>
        <v>11000</v>
      </c>
      <c r="N69" s="209">
        <f t="shared" si="2"/>
        <v>18864</v>
      </c>
      <c r="O69" s="210">
        <f t="shared" si="4"/>
        <v>169776</v>
      </c>
    </row>
    <row r="70" spans="1:15" ht="15">
      <c r="A70" s="64" t="s">
        <v>219</v>
      </c>
      <c r="B70" s="63" t="s">
        <v>106</v>
      </c>
      <c r="C70" s="143" t="s">
        <v>535</v>
      </c>
      <c r="D70" s="204">
        <v>2505</v>
      </c>
      <c r="E70" s="217" t="s">
        <v>109</v>
      </c>
      <c r="F70" s="205">
        <v>42618</v>
      </c>
      <c r="G70" s="206">
        <f t="shared" si="3"/>
        <v>5010</v>
      </c>
      <c r="H70" s="207">
        <v>0</v>
      </c>
      <c r="I70" s="207">
        <v>0</v>
      </c>
      <c r="J70" s="206">
        <f t="shared" si="7"/>
        <v>5010</v>
      </c>
      <c r="K70" s="208">
        <v>5</v>
      </c>
      <c r="L70" s="206">
        <f t="shared" si="0"/>
        <v>10</v>
      </c>
      <c r="M70" s="206">
        <f t="shared" si="1"/>
        <v>5000</v>
      </c>
      <c r="N70" s="209">
        <f t="shared" si="2"/>
        <v>7515</v>
      </c>
      <c r="O70" s="210">
        <f t="shared" si="4"/>
        <v>67635</v>
      </c>
    </row>
    <row r="71" spans="1:15" ht="15">
      <c r="A71" s="64" t="s">
        <v>219</v>
      </c>
      <c r="B71" s="63" t="s">
        <v>106</v>
      </c>
      <c r="C71" s="143" t="s">
        <v>536</v>
      </c>
      <c r="D71" s="211">
        <v>5022</v>
      </c>
      <c r="E71" s="217" t="s">
        <v>537</v>
      </c>
      <c r="F71" s="205">
        <v>42618</v>
      </c>
      <c r="G71" s="206">
        <f t="shared" si="3"/>
        <v>10044</v>
      </c>
      <c r="H71" s="207">
        <v>0</v>
      </c>
      <c r="I71" s="207">
        <v>0</v>
      </c>
      <c r="J71" s="206">
        <f t="shared" si="7"/>
        <v>10044</v>
      </c>
      <c r="K71" s="208">
        <v>522</v>
      </c>
      <c r="L71" s="206">
        <f>K71*2</f>
        <v>1044</v>
      </c>
      <c r="M71" s="206">
        <f t="shared" si="1"/>
        <v>9000</v>
      </c>
      <c r="N71" s="209">
        <f t="shared" si="2"/>
        <v>15066</v>
      </c>
      <c r="O71" s="210">
        <f t="shared" si="4"/>
        <v>135594</v>
      </c>
    </row>
    <row r="72" spans="1:15" ht="15">
      <c r="A72" s="64" t="s">
        <v>219</v>
      </c>
      <c r="B72" s="63" t="s">
        <v>106</v>
      </c>
      <c r="C72" s="143" t="s">
        <v>538</v>
      </c>
      <c r="D72" s="204">
        <v>3083</v>
      </c>
      <c r="E72" s="217" t="s">
        <v>539</v>
      </c>
      <c r="F72" s="205">
        <v>42618</v>
      </c>
      <c r="G72" s="206">
        <f t="shared" si="3"/>
        <v>6166</v>
      </c>
      <c r="H72" s="207">
        <v>0</v>
      </c>
      <c r="I72" s="207">
        <v>0</v>
      </c>
      <c r="J72" s="206">
        <f t="shared" si="7"/>
        <v>6166</v>
      </c>
      <c r="K72" s="208">
        <v>83</v>
      </c>
      <c r="L72" s="206">
        <f>K72*2</f>
        <v>166</v>
      </c>
      <c r="M72" s="206">
        <f t="shared" si="1"/>
        <v>6000</v>
      </c>
      <c r="N72" s="209">
        <f t="shared" si="2"/>
        <v>9249</v>
      </c>
      <c r="O72" s="210">
        <f t="shared" si="4"/>
        <v>83241</v>
      </c>
    </row>
    <row r="73" spans="1:15" ht="15">
      <c r="A73" s="64" t="s">
        <v>219</v>
      </c>
      <c r="B73" s="63" t="s">
        <v>106</v>
      </c>
      <c r="C73" s="143" t="s">
        <v>540</v>
      </c>
      <c r="D73" s="204">
        <v>2505</v>
      </c>
      <c r="E73" s="217" t="s">
        <v>111</v>
      </c>
      <c r="F73" s="205">
        <v>42618</v>
      </c>
      <c r="G73" s="206">
        <f t="shared" si="3"/>
        <v>5010</v>
      </c>
      <c r="H73" s="207">
        <v>0</v>
      </c>
      <c r="I73" s="207">
        <v>0</v>
      </c>
      <c r="J73" s="206">
        <f t="shared" si="7"/>
        <v>5010</v>
      </c>
      <c r="K73" s="208">
        <v>5</v>
      </c>
      <c r="L73" s="206">
        <f>K73*2</f>
        <v>10</v>
      </c>
      <c r="M73" s="206">
        <f t="shared" si="1"/>
        <v>5000</v>
      </c>
      <c r="N73" s="209">
        <f t="shared" si="2"/>
        <v>7515</v>
      </c>
      <c r="O73" s="210">
        <f t="shared" si="4"/>
        <v>67635</v>
      </c>
    </row>
    <row r="74" spans="1:15" ht="15">
      <c r="A74" s="64" t="s">
        <v>219</v>
      </c>
      <c r="B74" s="63" t="s">
        <v>106</v>
      </c>
      <c r="C74" s="143" t="s">
        <v>541</v>
      </c>
      <c r="D74" s="204">
        <v>5653</v>
      </c>
      <c r="E74" s="217" t="s">
        <v>542</v>
      </c>
      <c r="F74" s="205">
        <v>42618</v>
      </c>
      <c r="G74" s="206">
        <f t="shared" si="3"/>
        <v>11306</v>
      </c>
      <c r="H74" s="207">
        <v>0</v>
      </c>
      <c r="I74" s="207">
        <v>0</v>
      </c>
      <c r="J74" s="206">
        <f>G74</f>
        <v>11306</v>
      </c>
      <c r="K74" s="208">
        <v>653</v>
      </c>
      <c r="L74" s="206">
        <f>K74*2</f>
        <v>1306</v>
      </c>
      <c r="M74" s="206">
        <f t="shared" si="1"/>
        <v>10000</v>
      </c>
      <c r="N74" s="209">
        <f t="shared" si="2"/>
        <v>16959</v>
      </c>
      <c r="O74" s="210">
        <f t="shared" si="4"/>
        <v>152631</v>
      </c>
    </row>
    <row r="75" spans="1:15" ht="15">
      <c r="A75" s="64" t="s">
        <v>219</v>
      </c>
      <c r="B75" s="63" t="s">
        <v>106</v>
      </c>
      <c r="C75" s="143" t="s">
        <v>543</v>
      </c>
      <c r="D75" s="204">
        <v>2505</v>
      </c>
      <c r="E75" s="217" t="s">
        <v>544</v>
      </c>
      <c r="F75" s="205">
        <v>42618</v>
      </c>
      <c r="G75" s="206">
        <f t="shared" si="3"/>
        <v>5010</v>
      </c>
      <c r="H75" s="207">
        <v>0</v>
      </c>
      <c r="I75" s="207">
        <v>0</v>
      </c>
      <c r="J75" s="206">
        <f t="shared" si="7"/>
        <v>5010</v>
      </c>
      <c r="K75" s="208">
        <v>5</v>
      </c>
      <c r="L75" s="206">
        <f>K75*2</f>
        <v>10</v>
      </c>
      <c r="M75" s="206">
        <f t="shared" si="1"/>
        <v>5000</v>
      </c>
      <c r="N75" s="209">
        <f t="shared" si="2"/>
        <v>7515</v>
      </c>
      <c r="O75" s="210">
        <f t="shared" si="4"/>
        <v>67635</v>
      </c>
    </row>
    <row r="76" spans="1:15" ht="15">
      <c r="A76" s="64" t="s">
        <v>219</v>
      </c>
      <c r="B76" s="63" t="s">
        <v>106</v>
      </c>
      <c r="C76" s="143" t="s">
        <v>545</v>
      </c>
      <c r="D76" s="204">
        <v>6924</v>
      </c>
      <c r="E76" s="217" t="s">
        <v>546</v>
      </c>
      <c r="F76" s="205">
        <v>42618</v>
      </c>
      <c r="G76" s="206">
        <f t="shared" si="3"/>
        <v>13848</v>
      </c>
      <c r="H76" s="207">
        <v>0</v>
      </c>
      <c r="I76" s="207">
        <v>0</v>
      </c>
      <c r="J76" s="206">
        <f t="shared" si="7"/>
        <v>13848</v>
      </c>
      <c r="K76" s="208">
        <v>924</v>
      </c>
      <c r="L76" s="206">
        <f t="shared" si="0"/>
        <v>1848</v>
      </c>
      <c r="M76" s="206">
        <f t="shared" si="1"/>
        <v>12000</v>
      </c>
      <c r="N76" s="209">
        <f t="shared" si="2"/>
        <v>20772</v>
      </c>
      <c r="O76" s="210">
        <f t="shared" si="4"/>
        <v>186948</v>
      </c>
    </row>
    <row r="77" spans="1:15" ht="15">
      <c r="A77" s="64" t="s">
        <v>219</v>
      </c>
      <c r="B77" s="63" t="s">
        <v>106</v>
      </c>
      <c r="C77" s="143" t="s">
        <v>547</v>
      </c>
      <c r="D77" s="204">
        <v>1920</v>
      </c>
      <c r="E77" s="217" t="s">
        <v>134</v>
      </c>
      <c r="F77" s="205">
        <v>42618</v>
      </c>
      <c r="G77" s="206">
        <f t="shared" si="3"/>
        <v>3840</v>
      </c>
      <c r="H77" s="207">
        <v>0</v>
      </c>
      <c r="I77" s="207">
        <v>0</v>
      </c>
      <c r="J77" s="206">
        <f t="shared" si="7"/>
        <v>3840</v>
      </c>
      <c r="K77" s="208">
        <v>-80</v>
      </c>
      <c r="L77" s="206">
        <f t="shared" si="0"/>
        <v>-160</v>
      </c>
      <c r="M77" s="206">
        <f t="shared" si="1"/>
        <v>4000</v>
      </c>
      <c r="N77" s="209">
        <f t="shared" si="2"/>
        <v>5760</v>
      </c>
      <c r="O77" s="210">
        <f t="shared" si="4"/>
        <v>51840</v>
      </c>
    </row>
    <row r="78" spans="1:15" ht="15">
      <c r="A78" s="64" t="s">
        <v>219</v>
      </c>
      <c r="B78" s="63" t="s">
        <v>106</v>
      </c>
      <c r="C78" s="143" t="s">
        <v>548</v>
      </c>
      <c r="D78" s="204">
        <v>12056</v>
      </c>
      <c r="E78" s="217" t="s">
        <v>270</v>
      </c>
      <c r="F78" s="205">
        <v>42618</v>
      </c>
      <c r="G78" s="206">
        <f t="shared" si="3"/>
        <v>24112</v>
      </c>
      <c r="H78" s="207">
        <v>0</v>
      </c>
      <c r="I78" s="207">
        <v>0</v>
      </c>
      <c r="J78" s="206">
        <f t="shared" si="7"/>
        <v>24112</v>
      </c>
      <c r="K78" s="208">
        <v>2056</v>
      </c>
      <c r="L78" s="206">
        <f t="shared" si="0"/>
        <v>4112</v>
      </c>
      <c r="M78" s="206">
        <f t="shared" si="1"/>
        <v>20000</v>
      </c>
      <c r="N78" s="209">
        <f t="shared" si="2"/>
        <v>36168</v>
      </c>
      <c r="O78" s="210">
        <f t="shared" si="4"/>
        <v>325512</v>
      </c>
    </row>
    <row r="79" spans="1:15" ht="15">
      <c r="A79" s="64" t="s">
        <v>219</v>
      </c>
      <c r="B79" s="63" t="s">
        <v>106</v>
      </c>
      <c r="C79" s="143" t="s">
        <v>119</v>
      </c>
      <c r="D79" s="204">
        <v>10103</v>
      </c>
      <c r="E79" s="217" t="s">
        <v>120</v>
      </c>
      <c r="F79" s="205">
        <v>42618</v>
      </c>
      <c r="G79" s="206">
        <f t="shared" si="3"/>
        <v>20206</v>
      </c>
      <c r="H79" s="207">
        <v>0</v>
      </c>
      <c r="I79" s="207">
        <v>0</v>
      </c>
      <c r="J79" s="206">
        <f t="shared" si="7"/>
        <v>20206</v>
      </c>
      <c r="K79" s="208">
        <v>1603</v>
      </c>
      <c r="L79" s="206">
        <f t="shared" si="0"/>
        <v>3206</v>
      </c>
      <c r="M79" s="206">
        <f t="shared" si="1"/>
        <v>17000</v>
      </c>
      <c r="N79" s="209">
        <f t="shared" si="2"/>
        <v>30309</v>
      </c>
      <c r="O79" s="210">
        <f t="shared" si="4"/>
        <v>272781</v>
      </c>
    </row>
    <row r="80" spans="1:15" ht="15">
      <c r="A80" s="64" t="s">
        <v>219</v>
      </c>
      <c r="B80" s="63" t="s">
        <v>106</v>
      </c>
      <c r="C80" s="143" t="s">
        <v>549</v>
      </c>
      <c r="D80" s="204">
        <v>6924</v>
      </c>
      <c r="E80" s="217" t="s">
        <v>550</v>
      </c>
      <c r="F80" s="205">
        <v>42618</v>
      </c>
      <c r="G80" s="206">
        <f t="shared" si="3"/>
        <v>13848</v>
      </c>
      <c r="H80" s="207">
        <v>0</v>
      </c>
      <c r="I80" s="207">
        <v>0</v>
      </c>
      <c r="J80" s="206">
        <f t="shared" si="7"/>
        <v>13848</v>
      </c>
      <c r="K80" s="208">
        <v>924</v>
      </c>
      <c r="L80" s="206">
        <f t="shared" si="0"/>
        <v>1848</v>
      </c>
      <c r="M80" s="206">
        <f t="shared" si="1"/>
        <v>12000</v>
      </c>
      <c r="N80" s="209">
        <f t="shared" si="2"/>
        <v>20772</v>
      </c>
      <c r="O80" s="210">
        <f t="shared" si="4"/>
        <v>186948</v>
      </c>
    </row>
    <row r="81" spans="1:15" ht="15">
      <c r="A81" s="64" t="s">
        <v>219</v>
      </c>
      <c r="B81" s="63" t="s">
        <v>106</v>
      </c>
      <c r="C81" s="143" t="s">
        <v>121</v>
      </c>
      <c r="D81" s="204">
        <v>6288</v>
      </c>
      <c r="E81" s="217" t="s">
        <v>118</v>
      </c>
      <c r="F81" s="205">
        <v>42618</v>
      </c>
      <c r="G81" s="206">
        <f t="shared" si="3"/>
        <v>12576</v>
      </c>
      <c r="H81" s="207">
        <v>0</v>
      </c>
      <c r="I81" s="207">
        <v>0</v>
      </c>
      <c r="J81" s="206">
        <f t="shared" si="7"/>
        <v>12576</v>
      </c>
      <c r="K81" s="208">
        <v>788</v>
      </c>
      <c r="L81" s="206">
        <f t="shared" si="0"/>
        <v>1576</v>
      </c>
      <c r="M81" s="206">
        <f t="shared" si="1"/>
        <v>11000</v>
      </c>
      <c r="N81" s="209">
        <f t="shared" si="2"/>
        <v>18864</v>
      </c>
      <c r="O81" s="210">
        <f t="shared" si="4"/>
        <v>169776</v>
      </c>
    </row>
    <row r="82" spans="1:15" ht="15">
      <c r="A82" s="64" t="s">
        <v>219</v>
      </c>
      <c r="B82" s="63" t="s">
        <v>106</v>
      </c>
      <c r="C82" s="143" t="s">
        <v>551</v>
      </c>
      <c r="D82" s="204">
        <v>3083</v>
      </c>
      <c r="E82" s="217" t="s">
        <v>118</v>
      </c>
      <c r="F82" s="205">
        <v>42618</v>
      </c>
      <c r="G82" s="206">
        <f t="shared" si="3"/>
        <v>6166</v>
      </c>
      <c r="H82" s="207">
        <v>0</v>
      </c>
      <c r="I82" s="207">
        <v>0</v>
      </c>
      <c r="J82" s="206">
        <f t="shared" si="7"/>
        <v>6166</v>
      </c>
      <c r="K82" s="208">
        <v>83</v>
      </c>
      <c r="L82" s="206">
        <f t="shared" si="0"/>
        <v>166</v>
      </c>
      <c r="M82" s="206">
        <f t="shared" si="1"/>
        <v>6000</v>
      </c>
      <c r="N82" s="209">
        <f t="shared" si="2"/>
        <v>9249</v>
      </c>
      <c r="O82" s="210">
        <f t="shared" si="4"/>
        <v>83241</v>
      </c>
    </row>
    <row r="83" spans="1:15" ht="15">
      <c r="A83" s="64" t="s">
        <v>219</v>
      </c>
      <c r="B83" s="63" t="s">
        <v>106</v>
      </c>
      <c r="C83" s="143" t="s">
        <v>552</v>
      </c>
      <c r="D83" s="204">
        <v>3816</v>
      </c>
      <c r="E83" s="217" t="s">
        <v>118</v>
      </c>
      <c r="F83" s="205">
        <v>42618</v>
      </c>
      <c r="G83" s="206">
        <f t="shared" si="3"/>
        <v>7632</v>
      </c>
      <c r="H83" s="207">
        <v>0</v>
      </c>
      <c r="I83" s="207">
        <v>0</v>
      </c>
      <c r="J83" s="206">
        <f t="shared" si="7"/>
        <v>7632</v>
      </c>
      <c r="K83" s="208">
        <v>316</v>
      </c>
      <c r="L83" s="206">
        <f t="shared" si="0"/>
        <v>632</v>
      </c>
      <c r="M83" s="206">
        <f t="shared" si="1"/>
        <v>7000</v>
      </c>
      <c r="N83" s="209">
        <f t="shared" si="2"/>
        <v>11448</v>
      </c>
      <c r="O83" s="210">
        <f t="shared" si="4"/>
        <v>103032</v>
      </c>
    </row>
    <row r="84" spans="1:15" ht="15">
      <c r="A84" s="64" t="s">
        <v>219</v>
      </c>
      <c r="B84" s="63" t="s">
        <v>106</v>
      </c>
      <c r="C84" s="143" t="s">
        <v>553</v>
      </c>
      <c r="D84" s="204">
        <v>3083</v>
      </c>
      <c r="E84" s="217" t="s">
        <v>118</v>
      </c>
      <c r="F84" s="205">
        <v>42618</v>
      </c>
      <c r="G84" s="206">
        <f t="shared" si="3"/>
        <v>6166</v>
      </c>
      <c r="H84" s="207">
        <v>0</v>
      </c>
      <c r="I84" s="207">
        <v>0</v>
      </c>
      <c r="J84" s="206">
        <f t="shared" si="7"/>
        <v>6166</v>
      </c>
      <c r="K84" s="208">
        <v>83</v>
      </c>
      <c r="L84" s="206">
        <f t="shared" si="0"/>
        <v>166</v>
      </c>
      <c r="M84" s="206">
        <f t="shared" si="1"/>
        <v>6000</v>
      </c>
      <c r="N84" s="209">
        <f t="shared" si="2"/>
        <v>9249</v>
      </c>
      <c r="O84" s="210">
        <f t="shared" si="4"/>
        <v>83241</v>
      </c>
    </row>
    <row r="85" spans="1:15" ht="15">
      <c r="A85" s="64" t="s">
        <v>219</v>
      </c>
      <c r="B85" s="63" t="s">
        <v>106</v>
      </c>
      <c r="C85" s="143" t="s">
        <v>554</v>
      </c>
      <c r="D85" s="204">
        <v>2505</v>
      </c>
      <c r="E85" s="217" t="s">
        <v>319</v>
      </c>
      <c r="F85" s="205">
        <v>42618</v>
      </c>
      <c r="G85" s="206">
        <f t="shared" si="3"/>
        <v>5010</v>
      </c>
      <c r="H85" s="207">
        <v>0</v>
      </c>
      <c r="I85" s="207">
        <v>0</v>
      </c>
      <c r="J85" s="206">
        <f t="shared" si="7"/>
        <v>5010</v>
      </c>
      <c r="K85" s="208">
        <v>5</v>
      </c>
      <c r="L85" s="206">
        <f t="shared" si="0"/>
        <v>10</v>
      </c>
      <c r="M85" s="206">
        <f t="shared" si="1"/>
        <v>5000</v>
      </c>
      <c r="N85" s="209">
        <f t="shared" si="2"/>
        <v>7515</v>
      </c>
      <c r="O85" s="210">
        <f t="shared" si="4"/>
        <v>67635</v>
      </c>
    </row>
    <row r="86" spans="1:15" ht="15">
      <c r="A86" s="64" t="s">
        <v>219</v>
      </c>
      <c r="B86" s="144" t="s">
        <v>106</v>
      </c>
      <c r="C86" s="29" t="s">
        <v>555</v>
      </c>
      <c r="D86" s="212">
        <v>3083</v>
      </c>
      <c r="E86" s="217" t="s">
        <v>118</v>
      </c>
      <c r="F86" s="205">
        <v>42618</v>
      </c>
      <c r="G86" s="206">
        <f t="shared" si="3"/>
        <v>6166</v>
      </c>
      <c r="H86" s="207">
        <v>0</v>
      </c>
      <c r="I86" s="207">
        <v>0</v>
      </c>
      <c r="J86" s="206">
        <f t="shared" si="7"/>
        <v>6166</v>
      </c>
      <c r="K86" s="208">
        <v>83</v>
      </c>
      <c r="L86" s="206">
        <f t="shared" si="0"/>
        <v>166</v>
      </c>
      <c r="M86" s="206">
        <f t="shared" si="1"/>
        <v>6000</v>
      </c>
      <c r="N86" s="209">
        <f t="shared" si="2"/>
        <v>9249</v>
      </c>
      <c r="O86" s="210">
        <f t="shared" si="4"/>
        <v>83241</v>
      </c>
    </row>
    <row r="87" spans="1:15" ht="15">
      <c r="A87" s="64" t="s">
        <v>219</v>
      </c>
      <c r="B87" s="63" t="s">
        <v>106</v>
      </c>
      <c r="C87" s="29" t="s">
        <v>122</v>
      </c>
      <c r="D87" s="212">
        <v>4173</v>
      </c>
      <c r="E87" s="217" t="s">
        <v>556</v>
      </c>
      <c r="F87" s="205">
        <v>42618</v>
      </c>
      <c r="G87" s="206">
        <f t="shared" si="3"/>
        <v>8346</v>
      </c>
      <c r="H87" s="207">
        <v>0</v>
      </c>
      <c r="I87" s="207">
        <v>0</v>
      </c>
      <c r="J87" s="206">
        <f t="shared" si="7"/>
        <v>8346</v>
      </c>
      <c r="K87" s="208">
        <v>373</v>
      </c>
      <c r="L87" s="206">
        <f t="shared" si="0"/>
        <v>746</v>
      </c>
      <c r="M87" s="206">
        <f t="shared" si="1"/>
        <v>7600</v>
      </c>
      <c r="N87" s="209">
        <f t="shared" si="2"/>
        <v>12519</v>
      </c>
      <c r="O87" s="210">
        <f t="shared" si="4"/>
        <v>112671</v>
      </c>
    </row>
    <row r="88" spans="1:15" ht="15">
      <c r="A88" s="64" t="s">
        <v>219</v>
      </c>
      <c r="B88" s="63" t="s">
        <v>106</v>
      </c>
      <c r="C88" s="29" t="s">
        <v>557</v>
      </c>
      <c r="D88" s="212">
        <v>3816</v>
      </c>
      <c r="E88" s="217" t="s">
        <v>558</v>
      </c>
      <c r="F88" s="205">
        <v>42618</v>
      </c>
      <c r="G88" s="206">
        <f t="shared" si="3"/>
        <v>7632</v>
      </c>
      <c r="H88" s="207">
        <v>0</v>
      </c>
      <c r="I88" s="207">
        <v>0</v>
      </c>
      <c r="J88" s="206">
        <f t="shared" si="7"/>
        <v>7632</v>
      </c>
      <c r="K88" s="208">
        <v>316</v>
      </c>
      <c r="L88" s="206">
        <f t="shared" si="0"/>
        <v>632</v>
      </c>
      <c r="M88" s="206">
        <f t="shared" si="1"/>
        <v>7000</v>
      </c>
      <c r="N88" s="209">
        <f t="shared" si="2"/>
        <v>11448</v>
      </c>
      <c r="O88" s="210">
        <f t="shared" si="4"/>
        <v>103032</v>
      </c>
    </row>
    <row r="89" spans="1:15" ht="15">
      <c r="A89" s="64" t="s">
        <v>219</v>
      </c>
      <c r="B89" s="63" t="s">
        <v>106</v>
      </c>
      <c r="C89" s="29" t="s">
        <v>559</v>
      </c>
      <c r="D89" s="212">
        <v>5653</v>
      </c>
      <c r="E89" s="217" t="s">
        <v>558</v>
      </c>
      <c r="F89" s="205">
        <v>42618</v>
      </c>
      <c r="G89" s="206">
        <f t="shared" si="3"/>
        <v>11306</v>
      </c>
      <c r="H89" s="207">
        <v>0</v>
      </c>
      <c r="I89" s="207">
        <v>0</v>
      </c>
      <c r="J89" s="206">
        <f t="shared" si="7"/>
        <v>11306</v>
      </c>
      <c r="K89" s="208">
        <v>653</v>
      </c>
      <c r="L89" s="206">
        <f t="shared" si="0"/>
        <v>1306</v>
      </c>
      <c r="M89" s="206">
        <f t="shared" si="1"/>
        <v>10000</v>
      </c>
      <c r="N89" s="209">
        <f t="shared" si="2"/>
        <v>16959</v>
      </c>
      <c r="O89" s="210">
        <f t="shared" si="4"/>
        <v>152631</v>
      </c>
    </row>
    <row r="90" spans="1:15" ht="15">
      <c r="A90" s="64" t="s">
        <v>219</v>
      </c>
      <c r="B90" s="63" t="s">
        <v>106</v>
      </c>
      <c r="C90" s="143" t="s">
        <v>560</v>
      </c>
      <c r="D90" s="204">
        <v>6924</v>
      </c>
      <c r="E90" s="217" t="s">
        <v>123</v>
      </c>
      <c r="F90" s="205">
        <v>42618</v>
      </c>
      <c r="G90" s="206">
        <f t="shared" si="3"/>
        <v>13848</v>
      </c>
      <c r="H90" s="207">
        <v>0</v>
      </c>
      <c r="I90" s="207">
        <v>0</v>
      </c>
      <c r="J90" s="206">
        <f t="shared" si="7"/>
        <v>13848</v>
      </c>
      <c r="K90" s="208">
        <v>924</v>
      </c>
      <c r="L90" s="206">
        <f t="shared" si="0"/>
        <v>1848</v>
      </c>
      <c r="M90" s="206">
        <f t="shared" si="1"/>
        <v>12000</v>
      </c>
      <c r="N90" s="209">
        <f t="shared" si="2"/>
        <v>20772</v>
      </c>
      <c r="O90" s="210">
        <f t="shared" si="4"/>
        <v>186948</v>
      </c>
    </row>
    <row r="91" spans="1:15" ht="15">
      <c r="A91" s="64" t="s">
        <v>219</v>
      </c>
      <c r="B91" s="63" t="s">
        <v>106</v>
      </c>
      <c r="C91" s="143" t="s">
        <v>561</v>
      </c>
      <c r="D91" s="204">
        <v>1920</v>
      </c>
      <c r="E91" s="217" t="s">
        <v>562</v>
      </c>
      <c r="F91" s="205">
        <v>42618</v>
      </c>
      <c r="G91" s="206">
        <f t="shared" si="3"/>
        <v>3840</v>
      </c>
      <c r="H91" s="207">
        <v>0</v>
      </c>
      <c r="I91" s="207">
        <v>0</v>
      </c>
      <c r="J91" s="206">
        <f t="shared" si="7"/>
        <v>3840</v>
      </c>
      <c r="K91" s="208">
        <v>-80</v>
      </c>
      <c r="L91" s="206">
        <f t="shared" si="0"/>
        <v>-160</v>
      </c>
      <c r="M91" s="206">
        <f t="shared" si="1"/>
        <v>4000</v>
      </c>
      <c r="N91" s="209">
        <f t="shared" si="2"/>
        <v>5760</v>
      </c>
      <c r="O91" s="210">
        <f t="shared" si="4"/>
        <v>51840</v>
      </c>
    </row>
    <row r="92" spans="1:15" ht="15">
      <c r="A92" s="64" t="s">
        <v>219</v>
      </c>
      <c r="B92" s="63" t="s">
        <v>106</v>
      </c>
      <c r="C92" s="143" t="s">
        <v>563</v>
      </c>
      <c r="D92" s="204">
        <v>3083</v>
      </c>
      <c r="E92" s="217" t="s">
        <v>564</v>
      </c>
      <c r="F92" s="205">
        <v>42618</v>
      </c>
      <c r="G92" s="206">
        <f t="shared" si="3"/>
        <v>6166</v>
      </c>
      <c r="H92" s="207">
        <v>0</v>
      </c>
      <c r="I92" s="207">
        <v>0</v>
      </c>
      <c r="J92" s="206">
        <f t="shared" si="7"/>
        <v>6166</v>
      </c>
      <c r="K92" s="208">
        <v>83</v>
      </c>
      <c r="L92" s="206">
        <f t="shared" si="0"/>
        <v>166</v>
      </c>
      <c r="M92" s="206">
        <f t="shared" si="1"/>
        <v>6000</v>
      </c>
      <c r="N92" s="209">
        <f t="shared" si="2"/>
        <v>9249</v>
      </c>
      <c r="O92" s="210">
        <f t="shared" si="4"/>
        <v>83241</v>
      </c>
    </row>
    <row r="93" spans="1:15" ht="15">
      <c r="A93" s="64" t="s">
        <v>219</v>
      </c>
      <c r="B93" s="63" t="s">
        <v>106</v>
      </c>
      <c r="C93" s="143" t="s">
        <v>565</v>
      </c>
      <c r="D93" s="204">
        <v>2505</v>
      </c>
      <c r="E93" s="217" t="s">
        <v>147</v>
      </c>
      <c r="F93" s="205">
        <v>42618</v>
      </c>
      <c r="G93" s="206">
        <f t="shared" si="3"/>
        <v>5010</v>
      </c>
      <c r="H93" s="207">
        <v>0</v>
      </c>
      <c r="I93" s="207">
        <v>0</v>
      </c>
      <c r="J93" s="206">
        <f t="shared" si="7"/>
        <v>5010</v>
      </c>
      <c r="K93" s="208">
        <v>5</v>
      </c>
      <c r="L93" s="206">
        <f t="shared" si="0"/>
        <v>10</v>
      </c>
      <c r="M93" s="206">
        <f t="shared" si="1"/>
        <v>5000</v>
      </c>
      <c r="N93" s="209">
        <f t="shared" si="2"/>
        <v>7515</v>
      </c>
      <c r="O93" s="210">
        <f t="shared" si="4"/>
        <v>67635</v>
      </c>
    </row>
    <row r="94" spans="1:15" ht="15">
      <c r="A94" s="64" t="s">
        <v>219</v>
      </c>
      <c r="B94" s="63" t="s">
        <v>106</v>
      </c>
      <c r="C94" s="143" t="s">
        <v>566</v>
      </c>
      <c r="D94" s="204">
        <v>2505</v>
      </c>
      <c r="E94" s="217" t="s">
        <v>125</v>
      </c>
      <c r="F94" s="205">
        <v>42618</v>
      </c>
      <c r="G94" s="206">
        <f t="shared" si="3"/>
        <v>5010</v>
      </c>
      <c r="H94" s="207">
        <v>0</v>
      </c>
      <c r="I94" s="207">
        <v>0</v>
      </c>
      <c r="J94" s="206">
        <f t="shared" si="7"/>
        <v>5010</v>
      </c>
      <c r="K94" s="208">
        <v>5</v>
      </c>
      <c r="L94" s="206">
        <f t="shared" si="0"/>
        <v>10</v>
      </c>
      <c r="M94" s="206">
        <f t="shared" si="1"/>
        <v>5000</v>
      </c>
      <c r="N94" s="209">
        <f t="shared" si="2"/>
        <v>7515</v>
      </c>
      <c r="O94" s="210">
        <f t="shared" si="4"/>
        <v>67635</v>
      </c>
    </row>
    <row r="95" spans="1:15" ht="15">
      <c r="A95" s="64" t="s">
        <v>219</v>
      </c>
      <c r="B95" s="63" t="s">
        <v>106</v>
      </c>
      <c r="C95" s="143" t="s">
        <v>567</v>
      </c>
      <c r="D95" s="204">
        <v>1920</v>
      </c>
      <c r="E95" s="217" t="s">
        <v>125</v>
      </c>
      <c r="F95" s="205">
        <v>42618</v>
      </c>
      <c r="G95" s="206">
        <f t="shared" si="3"/>
        <v>3840</v>
      </c>
      <c r="H95" s="207">
        <v>0</v>
      </c>
      <c r="I95" s="207">
        <v>0</v>
      </c>
      <c r="J95" s="206">
        <f t="shared" si="7"/>
        <v>3840</v>
      </c>
      <c r="K95" s="208">
        <v>-80</v>
      </c>
      <c r="L95" s="206">
        <f t="shared" si="0"/>
        <v>-160</v>
      </c>
      <c r="M95" s="206">
        <f t="shared" si="1"/>
        <v>4000</v>
      </c>
      <c r="N95" s="209">
        <f t="shared" si="2"/>
        <v>5760</v>
      </c>
      <c r="O95" s="210">
        <f t="shared" si="4"/>
        <v>51840</v>
      </c>
    </row>
    <row r="96" spans="1:15" ht="15">
      <c r="A96" s="64" t="s">
        <v>219</v>
      </c>
      <c r="B96" s="63" t="s">
        <v>106</v>
      </c>
      <c r="C96" s="143" t="s">
        <v>568</v>
      </c>
      <c r="D96" s="204">
        <v>3816</v>
      </c>
      <c r="E96" s="217" t="s">
        <v>569</v>
      </c>
      <c r="F96" s="205">
        <v>42618</v>
      </c>
      <c r="G96" s="206">
        <f t="shared" si="3"/>
        <v>7632</v>
      </c>
      <c r="H96" s="207">
        <v>0</v>
      </c>
      <c r="I96" s="207">
        <v>0</v>
      </c>
      <c r="J96" s="206">
        <f t="shared" si="7"/>
        <v>7632</v>
      </c>
      <c r="K96" s="208">
        <v>316</v>
      </c>
      <c r="L96" s="206">
        <f t="shared" si="0"/>
        <v>632</v>
      </c>
      <c r="M96" s="206">
        <f t="shared" si="1"/>
        <v>7000</v>
      </c>
      <c r="N96" s="209">
        <f t="shared" si="2"/>
        <v>11448</v>
      </c>
      <c r="O96" s="210">
        <f t="shared" si="4"/>
        <v>103032</v>
      </c>
    </row>
    <row r="97" spans="1:15" ht="15">
      <c r="A97" s="64" t="s">
        <v>219</v>
      </c>
      <c r="B97" s="63" t="s">
        <v>106</v>
      </c>
      <c r="C97" s="143" t="s">
        <v>570</v>
      </c>
      <c r="D97" s="204">
        <v>1920</v>
      </c>
      <c r="E97" s="217" t="s">
        <v>571</v>
      </c>
      <c r="F97" s="205">
        <v>42618</v>
      </c>
      <c r="G97" s="206">
        <f t="shared" si="3"/>
        <v>3840</v>
      </c>
      <c r="H97" s="207">
        <v>0</v>
      </c>
      <c r="I97" s="207">
        <v>0</v>
      </c>
      <c r="J97" s="206">
        <f t="shared" si="7"/>
        <v>3840</v>
      </c>
      <c r="K97" s="208">
        <v>-80</v>
      </c>
      <c r="L97" s="206">
        <f t="shared" si="0"/>
        <v>-160</v>
      </c>
      <c r="M97" s="206">
        <f t="shared" si="1"/>
        <v>4000</v>
      </c>
      <c r="N97" s="209">
        <f t="shared" si="2"/>
        <v>5760</v>
      </c>
      <c r="O97" s="210">
        <f t="shared" si="4"/>
        <v>51840</v>
      </c>
    </row>
    <row r="98" spans="1:15" ht="15">
      <c r="A98" s="64" t="s">
        <v>219</v>
      </c>
      <c r="B98" s="63" t="s">
        <v>106</v>
      </c>
      <c r="C98" s="143" t="s">
        <v>572</v>
      </c>
      <c r="D98" s="213">
        <v>2264</v>
      </c>
      <c r="E98" s="217" t="s">
        <v>573</v>
      </c>
      <c r="F98" s="205">
        <v>42618</v>
      </c>
      <c r="G98" s="206">
        <f t="shared" si="3"/>
        <v>4528</v>
      </c>
      <c r="H98" s="207">
        <v>0</v>
      </c>
      <c r="I98" s="207">
        <v>0</v>
      </c>
      <c r="J98" s="206">
        <f t="shared" si="7"/>
        <v>4528</v>
      </c>
      <c r="K98" s="208">
        <v>-36</v>
      </c>
      <c r="L98" s="206">
        <f t="shared" si="0"/>
        <v>-72</v>
      </c>
      <c r="M98" s="206">
        <f t="shared" si="1"/>
        <v>4600</v>
      </c>
      <c r="N98" s="209">
        <f t="shared" si="2"/>
        <v>6792</v>
      </c>
      <c r="O98" s="210">
        <f t="shared" si="4"/>
        <v>61128</v>
      </c>
    </row>
    <row r="99" spans="1:15" ht="15">
      <c r="A99" s="64" t="s">
        <v>219</v>
      </c>
      <c r="B99" s="63" t="s">
        <v>106</v>
      </c>
      <c r="C99" s="143" t="s">
        <v>574</v>
      </c>
      <c r="D99" s="213">
        <v>2264</v>
      </c>
      <c r="E99" s="217" t="s">
        <v>573</v>
      </c>
      <c r="F99" s="205">
        <v>42618</v>
      </c>
      <c r="G99" s="206">
        <f t="shared" si="3"/>
        <v>4528</v>
      </c>
      <c r="H99" s="207">
        <v>0</v>
      </c>
      <c r="I99" s="207">
        <v>0</v>
      </c>
      <c r="J99" s="206">
        <f t="shared" si="7"/>
        <v>4528</v>
      </c>
      <c r="K99" s="208">
        <v>-36</v>
      </c>
      <c r="L99" s="206">
        <f t="shared" si="0"/>
        <v>-72</v>
      </c>
      <c r="M99" s="206">
        <f t="shared" si="1"/>
        <v>4600</v>
      </c>
      <c r="N99" s="209">
        <f t="shared" si="2"/>
        <v>6792</v>
      </c>
      <c r="O99" s="210">
        <f t="shared" si="4"/>
        <v>61128</v>
      </c>
    </row>
    <row r="100" spans="1:15" ht="15">
      <c r="A100" s="64" t="s">
        <v>219</v>
      </c>
      <c r="B100" s="63" t="s">
        <v>106</v>
      </c>
      <c r="C100" s="143" t="s">
        <v>575</v>
      </c>
      <c r="D100" s="204">
        <v>2264</v>
      </c>
      <c r="E100" s="217" t="s">
        <v>573</v>
      </c>
      <c r="F100" s="205">
        <v>42618</v>
      </c>
      <c r="G100" s="206">
        <f t="shared" si="3"/>
        <v>4528</v>
      </c>
      <c r="H100" s="207">
        <v>0</v>
      </c>
      <c r="I100" s="207">
        <v>0</v>
      </c>
      <c r="J100" s="206">
        <f t="shared" si="7"/>
        <v>4528</v>
      </c>
      <c r="K100" s="208">
        <v>-36</v>
      </c>
      <c r="L100" s="206">
        <f t="shared" si="0"/>
        <v>-72</v>
      </c>
      <c r="M100" s="206">
        <f aca="true" t="shared" si="8" ref="M100:M163">G100-L100</f>
        <v>4600</v>
      </c>
      <c r="N100" s="209">
        <f t="shared" si="2"/>
        <v>6792</v>
      </c>
      <c r="O100" s="210">
        <f t="shared" si="4"/>
        <v>61128</v>
      </c>
    </row>
    <row r="101" spans="1:15" ht="15">
      <c r="A101" s="64" t="s">
        <v>219</v>
      </c>
      <c r="B101" s="63" t="s">
        <v>106</v>
      </c>
      <c r="C101" s="143" t="s">
        <v>576</v>
      </c>
      <c r="D101" s="204">
        <v>2970</v>
      </c>
      <c r="E101" s="217" t="s">
        <v>573</v>
      </c>
      <c r="F101" s="205">
        <v>42618</v>
      </c>
      <c r="G101" s="206">
        <f t="shared" si="3"/>
        <v>5940</v>
      </c>
      <c r="H101" s="207">
        <v>0</v>
      </c>
      <c r="I101" s="207">
        <v>0</v>
      </c>
      <c r="J101" s="206">
        <f t="shared" si="7"/>
        <v>5940</v>
      </c>
      <c r="K101" s="208">
        <v>70</v>
      </c>
      <c r="L101" s="206">
        <f t="shared" si="0"/>
        <v>140</v>
      </c>
      <c r="M101" s="206">
        <f t="shared" si="8"/>
        <v>5800</v>
      </c>
      <c r="N101" s="209">
        <f aca="true" t="shared" si="9" ref="N101:N164">G101*1.5</f>
        <v>8910</v>
      </c>
      <c r="O101" s="210">
        <f t="shared" si="4"/>
        <v>80190</v>
      </c>
    </row>
    <row r="102" spans="1:15" ht="15">
      <c r="A102" s="64" t="s">
        <v>219</v>
      </c>
      <c r="B102" s="63" t="s">
        <v>106</v>
      </c>
      <c r="C102" s="143" t="s">
        <v>577</v>
      </c>
      <c r="D102" s="204">
        <v>3038</v>
      </c>
      <c r="E102" s="217" t="s">
        <v>573</v>
      </c>
      <c r="F102" s="205">
        <v>42618</v>
      </c>
      <c r="G102" s="206">
        <f t="shared" si="3"/>
        <v>6076</v>
      </c>
      <c r="H102" s="207">
        <v>0</v>
      </c>
      <c r="I102" s="207">
        <v>0</v>
      </c>
      <c r="J102" s="206">
        <f t="shared" si="7"/>
        <v>6076</v>
      </c>
      <c r="K102" s="208">
        <v>78</v>
      </c>
      <c r="L102" s="206">
        <f t="shared" si="0"/>
        <v>156</v>
      </c>
      <c r="M102" s="206">
        <f t="shared" si="8"/>
        <v>5920</v>
      </c>
      <c r="N102" s="209">
        <f t="shared" si="9"/>
        <v>9114</v>
      </c>
      <c r="O102" s="210">
        <f t="shared" si="4"/>
        <v>82026</v>
      </c>
    </row>
    <row r="103" spans="1:15" ht="15">
      <c r="A103" s="64" t="s">
        <v>219</v>
      </c>
      <c r="B103" s="63" t="s">
        <v>106</v>
      </c>
      <c r="C103" s="143" t="s">
        <v>578</v>
      </c>
      <c r="D103" s="204">
        <v>2914</v>
      </c>
      <c r="E103" s="217" t="s">
        <v>573</v>
      </c>
      <c r="F103" s="205">
        <v>42618</v>
      </c>
      <c r="G103" s="206">
        <f t="shared" si="3"/>
        <v>5828</v>
      </c>
      <c r="H103" s="207">
        <v>0</v>
      </c>
      <c r="I103" s="207">
        <v>0</v>
      </c>
      <c r="J103" s="206">
        <f t="shared" si="7"/>
        <v>5828</v>
      </c>
      <c r="K103" s="208">
        <v>64</v>
      </c>
      <c r="L103" s="206">
        <f t="shared" si="0"/>
        <v>128</v>
      </c>
      <c r="M103" s="206">
        <f t="shared" si="8"/>
        <v>5700</v>
      </c>
      <c r="N103" s="209">
        <f t="shared" si="9"/>
        <v>8742</v>
      </c>
      <c r="O103" s="210">
        <f aca="true" t="shared" si="10" ref="O103:O166">(G103*12)+N103</f>
        <v>78678</v>
      </c>
    </row>
    <row r="104" spans="1:15" ht="15">
      <c r="A104" s="64" t="s">
        <v>219</v>
      </c>
      <c r="B104" s="63" t="s">
        <v>106</v>
      </c>
      <c r="C104" s="143" t="s">
        <v>579</v>
      </c>
      <c r="D104" s="204">
        <v>2264</v>
      </c>
      <c r="E104" s="217" t="s">
        <v>573</v>
      </c>
      <c r="F104" s="205">
        <v>42618</v>
      </c>
      <c r="G104" s="206">
        <f t="shared" si="3"/>
        <v>4528</v>
      </c>
      <c r="H104" s="207">
        <v>0</v>
      </c>
      <c r="I104" s="207">
        <v>0</v>
      </c>
      <c r="J104" s="206">
        <f t="shared" si="7"/>
        <v>4528</v>
      </c>
      <c r="K104" s="208">
        <v>-36</v>
      </c>
      <c r="L104" s="206">
        <f t="shared" si="0"/>
        <v>-72</v>
      </c>
      <c r="M104" s="206">
        <f t="shared" si="8"/>
        <v>4600</v>
      </c>
      <c r="N104" s="209">
        <f t="shared" si="9"/>
        <v>6792</v>
      </c>
      <c r="O104" s="210">
        <f t="shared" si="10"/>
        <v>61128</v>
      </c>
    </row>
    <row r="105" spans="1:15" ht="15">
      <c r="A105" s="64" t="s">
        <v>219</v>
      </c>
      <c r="B105" s="63" t="s">
        <v>106</v>
      </c>
      <c r="C105" s="143" t="s">
        <v>580</v>
      </c>
      <c r="D105" s="204">
        <v>1867</v>
      </c>
      <c r="E105" s="217" t="s">
        <v>573</v>
      </c>
      <c r="F105" s="205">
        <v>42618</v>
      </c>
      <c r="G105" s="206">
        <f t="shared" si="3"/>
        <v>3734</v>
      </c>
      <c r="H105" s="207">
        <v>0</v>
      </c>
      <c r="I105" s="207">
        <v>0</v>
      </c>
      <c r="J105" s="206">
        <f t="shared" si="7"/>
        <v>3734</v>
      </c>
      <c r="K105" s="208">
        <v>-83</v>
      </c>
      <c r="L105" s="206">
        <f t="shared" si="0"/>
        <v>-166</v>
      </c>
      <c r="M105" s="206">
        <f t="shared" si="8"/>
        <v>3900</v>
      </c>
      <c r="N105" s="209">
        <f t="shared" si="9"/>
        <v>5601</v>
      </c>
      <c r="O105" s="210">
        <f t="shared" si="10"/>
        <v>50409</v>
      </c>
    </row>
    <row r="106" spans="1:15" ht="15">
      <c r="A106" s="64" t="s">
        <v>219</v>
      </c>
      <c r="B106" s="63" t="s">
        <v>106</v>
      </c>
      <c r="C106" s="143" t="s">
        <v>581</v>
      </c>
      <c r="D106" s="204">
        <v>1867</v>
      </c>
      <c r="E106" s="217" t="s">
        <v>573</v>
      </c>
      <c r="F106" s="205">
        <v>42618</v>
      </c>
      <c r="G106" s="206">
        <f t="shared" si="3"/>
        <v>3734</v>
      </c>
      <c r="H106" s="207">
        <v>0</v>
      </c>
      <c r="I106" s="207">
        <v>0</v>
      </c>
      <c r="J106" s="206">
        <f t="shared" si="7"/>
        <v>3734</v>
      </c>
      <c r="K106" s="208">
        <v>-83</v>
      </c>
      <c r="L106" s="206">
        <f t="shared" si="0"/>
        <v>-166</v>
      </c>
      <c r="M106" s="206">
        <f t="shared" si="8"/>
        <v>3900</v>
      </c>
      <c r="N106" s="209">
        <f t="shared" si="9"/>
        <v>5601</v>
      </c>
      <c r="O106" s="210">
        <f t="shared" si="10"/>
        <v>50409</v>
      </c>
    </row>
    <row r="107" spans="1:15" ht="15">
      <c r="A107" s="64" t="s">
        <v>219</v>
      </c>
      <c r="B107" s="63" t="s">
        <v>106</v>
      </c>
      <c r="C107" s="143" t="s">
        <v>582</v>
      </c>
      <c r="D107" s="204">
        <v>2081</v>
      </c>
      <c r="E107" s="217" t="s">
        <v>583</v>
      </c>
      <c r="F107" s="205">
        <v>42618</v>
      </c>
      <c r="G107" s="206">
        <f t="shared" si="3"/>
        <v>4162</v>
      </c>
      <c r="H107" s="207">
        <v>0</v>
      </c>
      <c r="I107" s="207">
        <v>0</v>
      </c>
      <c r="J107" s="206">
        <f t="shared" si="7"/>
        <v>4162</v>
      </c>
      <c r="K107" s="208">
        <v>-69</v>
      </c>
      <c r="L107" s="206">
        <f t="shared" si="0"/>
        <v>-138</v>
      </c>
      <c r="M107" s="206">
        <f t="shared" si="8"/>
        <v>4300</v>
      </c>
      <c r="N107" s="209">
        <f t="shared" si="9"/>
        <v>6243</v>
      </c>
      <c r="O107" s="210">
        <f t="shared" si="10"/>
        <v>56187</v>
      </c>
    </row>
    <row r="108" spans="1:15" ht="15">
      <c r="A108" s="64" t="s">
        <v>219</v>
      </c>
      <c r="B108" s="63" t="s">
        <v>106</v>
      </c>
      <c r="C108" s="143" t="s">
        <v>584</v>
      </c>
      <c r="D108" s="204">
        <v>2081</v>
      </c>
      <c r="E108" s="217" t="s">
        <v>583</v>
      </c>
      <c r="F108" s="205">
        <v>42618</v>
      </c>
      <c r="G108" s="206">
        <f t="shared" si="3"/>
        <v>4162</v>
      </c>
      <c r="H108" s="207">
        <v>0</v>
      </c>
      <c r="I108" s="207">
        <v>0</v>
      </c>
      <c r="J108" s="206">
        <f t="shared" si="7"/>
        <v>4162</v>
      </c>
      <c r="K108" s="208">
        <v>-69</v>
      </c>
      <c r="L108" s="206">
        <f t="shared" si="0"/>
        <v>-138</v>
      </c>
      <c r="M108" s="206">
        <f t="shared" si="8"/>
        <v>4300</v>
      </c>
      <c r="N108" s="209">
        <f t="shared" si="9"/>
        <v>6243</v>
      </c>
      <c r="O108" s="210">
        <f t="shared" si="10"/>
        <v>56187</v>
      </c>
    </row>
    <row r="109" spans="1:15" ht="15">
      <c r="A109" s="64" t="s">
        <v>219</v>
      </c>
      <c r="B109" s="63" t="s">
        <v>106</v>
      </c>
      <c r="C109" s="143" t="s">
        <v>585</v>
      </c>
      <c r="D109" s="204">
        <v>2081</v>
      </c>
      <c r="E109" s="217" t="s">
        <v>583</v>
      </c>
      <c r="F109" s="205">
        <v>42618</v>
      </c>
      <c r="G109" s="206">
        <f t="shared" si="3"/>
        <v>4162</v>
      </c>
      <c r="H109" s="207">
        <v>0</v>
      </c>
      <c r="I109" s="207">
        <v>0</v>
      </c>
      <c r="J109" s="206">
        <f t="shared" si="7"/>
        <v>4162</v>
      </c>
      <c r="K109" s="208">
        <v>-69</v>
      </c>
      <c r="L109" s="206">
        <f t="shared" si="0"/>
        <v>-138</v>
      </c>
      <c r="M109" s="206">
        <f t="shared" si="8"/>
        <v>4300</v>
      </c>
      <c r="N109" s="209">
        <f t="shared" si="9"/>
        <v>6243</v>
      </c>
      <c r="O109" s="210">
        <f t="shared" si="10"/>
        <v>56187</v>
      </c>
    </row>
    <row r="110" spans="1:15" ht="15">
      <c r="A110" s="64" t="s">
        <v>219</v>
      </c>
      <c r="B110" s="63" t="s">
        <v>106</v>
      </c>
      <c r="C110" s="143" t="s">
        <v>586</v>
      </c>
      <c r="D110" s="204">
        <v>2081</v>
      </c>
      <c r="E110" s="217" t="s">
        <v>583</v>
      </c>
      <c r="F110" s="205">
        <v>42618</v>
      </c>
      <c r="G110" s="206">
        <f t="shared" si="3"/>
        <v>4162</v>
      </c>
      <c r="H110" s="207">
        <v>0</v>
      </c>
      <c r="I110" s="207">
        <v>0</v>
      </c>
      <c r="J110" s="206">
        <f t="shared" si="7"/>
        <v>4162</v>
      </c>
      <c r="K110" s="208">
        <v>-69</v>
      </c>
      <c r="L110" s="206">
        <f t="shared" si="0"/>
        <v>-138</v>
      </c>
      <c r="M110" s="206">
        <f t="shared" si="8"/>
        <v>4300</v>
      </c>
      <c r="N110" s="209">
        <f t="shared" si="9"/>
        <v>6243</v>
      </c>
      <c r="O110" s="210">
        <f t="shared" si="10"/>
        <v>56187</v>
      </c>
    </row>
    <row r="111" spans="1:15" ht="15">
      <c r="A111" s="64" t="s">
        <v>219</v>
      </c>
      <c r="B111" s="63" t="s">
        <v>106</v>
      </c>
      <c r="C111" s="143" t="s">
        <v>587</v>
      </c>
      <c r="D111" s="204">
        <v>2081</v>
      </c>
      <c r="E111" s="217" t="s">
        <v>583</v>
      </c>
      <c r="F111" s="205">
        <v>42618</v>
      </c>
      <c r="G111" s="206">
        <f t="shared" si="3"/>
        <v>4162</v>
      </c>
      <c r="H111" s="207">
        <v>0</v>
      </c>
      <c r="I111" s="207">
        <v>0</v>
      </c>
      <c r="J111" s="206">
        <f t="shared" si="7"/>
        <v>4162</v>
      </c>
      <c r="K111" s="208">
        <v>-69</v>
      </c>
      <c r="L111" s="206">
        <f t="shared" si="0"/>
        <v>-138</v>
      </c>
      <c r="M111" s="206">
        <f t="shared" si="8"/>
        <v>4300</v>
      </c>
      <c r="N111" s="209">
        <f t="shared" si="9"/>
        <v>6243</v>
      </c>
      <c r="O111" s="210">
        <f t="shared" si="10"/>
        <v>56187</v>
      </c>
    </row>
    <row r="112" spans="1:15" ht="15">
      <c r="A112" s="64" t="s">
        <v>219</v>
      </c>
      <c r="B112" s="63" t="s">
        <v>106</v>
      </c>
      <c r="C112" s="143" t="s">
        <v>588</v>
      </c>
      <c r="D112" s="204">
        <v>2081</v>
      </c>
      <c r="E112" s="217" t="s">
        <v>583</v>
      </c>
      <c r="F112" s="205">
        <v>42618</v>
      </c>
      <c r="G112" s="206">
        <f t="shared" si="3"/>
        <v>4162</v>
      </c>
      <c r="H112" s="207">
        <v>0</v>
      </c>
      <c r="I112" s="207">
        <v>0</v>
      </c>
      <c r="J112" s="206">
        <f t="shared" si="7"/>
        <v>4162</v>
      </c>
      <c r="K112" s="208">
        <v>-69</v>
      </c>
      <c r="L112" s="206">
        <f t="shared" si="0"/>
        <v>-138</v>
      </c>
      <c r="M112" s="206">
        <f t="shared" si="8"/>
        <v>4300</v>
      </c>
      <c r="N112" s="209">
        <f t="shared" si="9"/>
        <v>6243</v>
      </c>
      <c r="O112" s="210">
        <f t="shared" si="10"/>
        <v>56187</v>
      </c>
    </row>
    <row r="113" spans="1:15" ht="15">
      <c r="A113" s="64" t="s">
        <v>219</v>
      </c>
      <c r="B113" s="63" t="s">
        <v>106</v>
      </c>
      <c r="C113" s="143" t="s">
        <v>589</v>
      </c>
      <c r="D113" s="204">
        <v>2081</v>
      </c>
      <c r="E113" s="217" t="s">
        <v>590</v>
      </c>
      <c r="F113" s="205">
        <v>42618</v>
      </c>
      <c r="G113" s="206">
        <f t="shared" si="3"/>
        <v>4162</v>
      </c>
      <c r="H113" s="207">
        <v>0</v>
      </c>
      <c r="I113" s="207">
        <v>0</v>
      </c>
      <c r="J113" s="206">
        <f t="shared" si="7"/>
        <v>4162</v>
      </c>
      <c r="K113" s="208">
        <v>-69</v>
      </c>
      <c r="L113" s="206">
        <f t="shared" si="0"/>
        <v>-138</v>
      </c>
      <c r="M113" s="206">
        <f t="shared" si="8"/>
        <v>4300</v>
      </c>
      <c r="N113" s="209">
        <f t="shared" si="9"/>
        <v>6243</v>
      </c>
      <c r="O113" s="210">
        <f t="shared" si="10"/>
        <v>56187</v>
      </c>
    </row>
    <row r="114" spans="1:15" ht="15">
      <c r="A114" s="64" t="s">
        <v>219</v>
      </c>
      <c r="B114" s="63" t="s">
        <v>106</v>
      </c>
      <c r="C114" s="143" t="s">
        <v>591</v>
      </c>
      <c r="D114" s="204">
        <v>1920</v>
      </c>
      <c r="E114" s="217" t="s">
        <v>592</v>
      </c>
      <c r="F114" s="205">
        <v>42618</v>
      </c>
      <c r="G114" s="206">
        <f t="shared" si="3"/>
        <v>3840</v>
      </c>
      <c r="H114" s="207">
        <v>0</v>
      </c>
      <c r="I114" s="207">
        <v>0</v>
      </c>
      <c r="J114" s="206">
        <f t="shared" si="7"/>
        <v>3840</v>
      </c>
      <c r="K114" s="208">
        <v>-80</v>
      </c>
      <c r="L114" s="206">
        <f t="shared" si="0"/>
        <v>-160</v>
      </c>
      <c r="M114" s="206">
        <f t="shared" si="8"/>
        <v>4000</v>
      </c>
      <c r="N114" s="209">
        <f t="shared" si="9"/>
        <v>5760</v>
      </c>
      <c r="O114" s="210">
        <f t="shared" si="10"/>
        <v>51840</v>
      </c>
    </row>
    <row r="115" spans="1:15" ht="15">
      <c r="A115" s="64" t="s">
        <v>219</v>
      </c>
      <c r="B115" s="63" t="s">
        <v>106</v>
      </c>
      <c r="C115" s="143" t="s">
        <v>593</v>
      </c>
      <c r="D115" s="204">
        <v>1920</v>
      </c>
      <c r="E115" s="217" t="s">
        <v>592</v>
      </c>
      <c r="F115" s="205">
        <v>42618</v>
      </c>
      <c r="G115" s="206">
        <f t="shared" si="3"/>
        <v>3840</v>
      </c>
      <c r="H115" s="207">
        <v>0</v>
      </c>
      <c r="I115" s="207">
        <v>0</v>
      </c>
      <c r="J115" s="206">
        <f t="shared" si="7"/>
        <v>3840</v>
      </c>
      <c r="K115" s="208">
        <v>-80</v>
      </c>
      <c r="L115" s="206">
        <f aca="true" t="shared" si="11" ref="L115:L191">K115*2</f>
        <v>-160</v>
      </c>
      <c r="M115" s="206">
        <f t="shared" si="8"/>
        <v>4000</v>
      </c>
      <c r="N115" s="209">
        <f t="shared" si="9"/>
        <v>5760</v>
      </c>
      <c r="O115" s="210">
        <f t="shared" si="10"/>
        <v>51840</v>
      </c>
    </row>
    <row r="116" spans="1:15" ht="15">
      <c r="A116" s="64" t="s">
        <v>219</v>
      </c>
      <c r="B116" s="63" t="s">
        <v>106</v>
      </c>
      <c r="C116" s="143" t="s">
        <v>594</v>
      </c>
      <c r="D116" s="204">
        <v>2081</v>
      </c>
      <c r="E116" s="217" t="s">
        <v>595</v>
      </c>
      <c r="F116" s="205">
        <v>42618</v>
      </c>
      <c r="G116" s="206">
        <f t="shared" si="3"/>
        <v>4162</v>
      </c>
      <c r="H116" s="207">
        <v>0</v>
      </c>
      <c r="I116" s="207">
        <v>0</v>
      </c>
      <c r="J116" s="206">
        <f aca="true" t="shared" si="12" ref="J116:J152">G116</f>
        <v>4162</v>
      </c>
      <c r="K116" s="208">
        <v>-69</v>
      </c>
      <c r="L116" s="206">
        <f t="shared" si="11"/>
        <v>-138</v>
      </c>
      <c r="M116" s="206">
        <f t="shared" si="8"/>
        <v>4300</v>
      </c>
      <c r="N116" s="209">
        <f t="shared" si="9"/>
        <v>6243</v>
      </c>
      <c r="O116" s="210">
        <f t="shared" si="10"/>
        <v>56187</v>
      </c>
    </row>
    <row r="117" spans="1:15" ht="15">
      <c r="A117" s="64" t="s">
        <v>219</v>
      </c>
      <c r="B117" s="63" t="s">
        <v>106</v>
      </c>
      <c r="C117" s="143" t="s">
        <v>596</v>
      </c>
      <c r="D117" s="204">
        <v>2081</v>
      </c>
      <c r="E117" s="217" t="s">
        <v>595</v>
      </c>
      <c r="F117" s="205">
        <v>42618</v>
      </c>
      <c r="G117" s="206">
        <f aca="true" t="shared" si="13" ref="G117:G191">D117*2</f>
        <v>4162</v>
      </c>
      <c r="H117" s="207">
        <v>0</v>
      </c>
      <c r="I117" s="207">
        <v>0</v>
      </c>
      <c r="J117" s="206">
        <f t="shared" si="12"/>
        <v>4162</v>
      </c>
      <c r="K117" s="208">
        <v>-69</v>
      </c>
      <c r="L117" s="206">
        <f t="shared" si="11"/>
        <v>-138</v>
      </c>
      <c r="M117" s="206">
        <f t="shared" si="8"/>
        <v>4300</v>
      </c>
      <c r="N117" s="209">
        <f t="shared" si="9"/>
        <v>6243</v>
      </c>
      <c r="O117" s="210">
        <f t="shared" si="10"/>
        <v>56187</v>
      </c>
    </row>
    <row r="118" spans="1:15" ht="15">
      <c r="A118" s="64" t="s">
        <v>219</v>
      </c>
      <c r="B118" s="63" t="s">
        <v>106</v>
      </c>
      <c r="C118" s="143" t="s">
        <v>597</v>
      </c>
      <c r="D118" s="204">
        <v>1160</v>
      </c>
      <c r="E118" s="217" t="s">
        <v>598</v>
      </c>
      <c r="F118" s="205">
        <v>42618</v>
      </c>
      <c r="G118" s="206">
        <f t="shared" si="13"/>
        <v>2320</v>
      </c>
      <c r="H118" s="207">
        <v>0</v>
      </c>
      <c r="I118" s="207">
        <v>0</v>
      </c>
      <c r="J118" s="206">
        <f t="shared" si="12"/>
        <v>2320</v>
      </c>
      <c r="K118" s="208">
        <v>-140</v>
      </c>
      <c r="L118" s="206">
        <f t="shared" si="11"/>
        <v>-280</v>
      </c>
      <c r="M118" s="206">
        <f t="shared" si="8"/>
        <v>2600</v>
      </c>
      <c r="N118" s="209">
        <f t="shared" si="9"/>
        <v>3480</v>
      </c>
      <c r="O118" s="210">
        <f t="shared" si="10"/>
        <v>31320</v>
      </c>
    </row>
    <row r="119" spans="1:15" ht="15">
      <c r="A119" s="64" t="s">
        <v>219</v>
      </c>
      <c r="B119" s="63" t="s">
        <v>106</v>
      </c>
      <c r="C119" s="143" t="s">
        <v>599</v>
      </c>
      <c r="D119" s="204">
        <v>1160</v>
      </c>
      <c r="E119" s="217" t="s">
        <v>598</v>
      </c>
      <c r="F119" s="205">
        <v>42618</v>
      </c>
      <c r="G119" s="206">
        <f t="shared" si="13"/>
        <v>2320</v>
      </c>
      <c r="H119" s="207">
        <v>0</v>
      </c>
      <c r="I119" s="207">
        <v>0</v>
      </c>
      <c r="J119" s="206">
        <f t="shared" si="12"/>
        <v>2320</v>
      </c>
      <c r="K119" s="208">
        <v>-140</v>
      </c>
      <c r="L119" s="206">
        <f t="shared" si="11"/>
        <v>-280</v>
      </c>
      <c r="M119" s="206">
        <f t="shared" si="8"/>
        <v>2600</v>
      </c>
      <c r="N119" s="209">
        <f t="shared" si="9"/>
        <v>3480</v>
      </c>
      <c r="O119" s="210">
        <f t="shared" si="10"/>
        <v>31320</v>
      </c>
    </row>
    <row r="120" spans="1:15" ht="15">
      <c r="A120" s="64" t="s">
        <v>219</v>
      </c>
      <c r="B120" s="63" t="s">
        <v>106</v>
      </c>
      <c r="C120" s="143" t="s">
        <v>600</v>
      </c>
      <c r="D120" s="204">
        <v>1920</v>
      </c>
      <c r="E120" s="217" t="s">
        <v>598</v>
      </c>
      <c r="F120" s="205">
        <v>42618</v>
      </c>
      <c r="G120" s="206">
        <f t="shared" si="13"/>
        <v>3840</v>
      </c>
      <c r="H120" s="207">
        <v>0</v>
      </c>
      <c r="I120" s="207">
        <v>0</v>
      </c>
      <c r="J120" s="206">
        <f t="shared" si="12"/>
        <v>3840</v>
      </c>
      <c r="K120" s="208">
        <v>-80</v>
      </c>
      <c r="L120" s="206">
        <f t="shared" si="11"/>
        <v>-160</v>
      </c>
      <c r="M120" s="206">
        <f t="shared" si="8"/>
        <v>4000</v>
      </c>
      <c r="N120" s="209">
        <f t="shared" si="9"/>
        <v>5760</v>
      </c>
      <c r="O120" s="210">
        <f t="shared" si="10"/>
        <v>51840</v>
      </c>
    </row>
    <row r="121" spans="1:15" ht="15">
      <c r="A121" s="64" t="s">
        <v>219</v>
      </c>
      <c r="B121" s="63" t="s">
        <v>106</v>
      </c>
      <c r="C121" s="143" t="s">
        <v>601</v>
      </c>
      <c r="D121" s="204">
        <v>1920</v>
      </c>
      <c r="E121" s="217" t="s">
        <v>598</v>
      </c>
      <c r="F121" s="205">
        <v>42618</v>
      </c>
      <c r="G121" s="206">
        <f t="shared" si="13"/>
        <v>3840</v>
      </c>
      <c r="H121" s="207">
        <v>0</v>
      </c>
      <c r="I121" s="207">
        <v>0</v>
      </c>
      <c r="J121" s="206">
        <f t="shared" si="12"/>
        <v>3840</v>
      </c>
      <c r="K121" s="208">
        <v>-80</v>
      </c>
      <c r="L121" s="206">
        <f t="shared" si="11"/>
        <v>-160</v>
      </c>
      <c r="M121" s="206">
        <f t="shared" si="8"/>
        <v>4000</v>
      </c>
      <c r="N121" s="209">
        <f t="shared" si="9"/>
        <v>5760</v>
      </c>
      <c r="O121" s="210">
        <f t="shared" si="10"/>
        <v>51840</v>
      </c>
    </row>
    <row r="122" spans="1:15" ht="15">
      <c r="A122" s="64" t="s">
        <v>219</v>
      </c>
      <c r="B122" s="63" t="s">
        <v>106</v>
      </c>
      <c r="C122" s="143" t="s">
        <v>602</v>
      </c>
      <c r="D122" s="204">
        <v>3816</v>
      </c>
      <c r="E122" s="217" t="s">
        <v>603</v>
      </c>
      <c r="F122" s="205">
        <v>42618</v>
      </c>
      <c r="G122" s="206">
        <f t="shared" si="13"/>
        <v>7632</v>
      </c>
      <c r="H122" s="207">
        <v>0</v>
      </c>
      <c r="I122" s="207">
        <v>0</v>
      </c>
      <c r="J122" s="206">
        <f t="shared" si="12"/>
        <v>7632</v>
      </c>
      <c r="K122" s="208">
        <v>316</v>
      </c>
      <c r="L122" s="206">
        <f t="shared" si="11"/>
        <v>632</v>
      </c>
      <c r="M122" s="206">
        <f t="shared" si="8"/>
        <v>7000</v>
      </c>
      <c r="N122" s="209">
        <f t="shared" si="9"/>
        <v>11448</v>
      </c>
      <c r="O122" s="210">
        <f t="shared" si="10"/>
        <v>103032</v>
      </c>
    </row>
    <row r="123" spans="1:15" ht="15">
      <c r="A123" s="64" t="s">
        <v>219</v>
      </c>
      <c r="B123" s="63" t="s">
        <v>106</v>
      </c>
      <c r="C123" s="143" t="s">
        <v>604</v>
      </c>
      <c r="D123" s="204">
        <v>1920</v>
      </c>
      <c r="E123" s="217" t="s">
        <v>605</v>
      </c>
      <c r="F123" s="205">
        <v>42618</v>
      </c>
      <c r="G123" s="206">
        <f t="shared" si="13"/>
        <v>3840</v>
      </c>
      <c r="H123" s="207">
        <v>0</v>
      </c>
      <c r="I123" s="207">
        <v>0</v>
      </c>
      <c r="J123" s="206">
        <f t="shared" si="12"/>
        <v>3840</v>
      </c>
      <c r="K123" s="208">
        <v>-80</v>
      </c>
      <c r="L123" s="206">
        <f t="shared" si="11"/>
        <v>-160</v>
      </c>
      <c r="M123" s="206">
        <f t="shared" si="8"/>
        <v>4000</v>
      </c>
      <c r="N123" s="209">
        <f t="shared" si="9"/>
        <v>5760</v>
      </c>
      <c r="O123" s="210">
        <f t="shared" si="10"/>
        <v>51840</v>
      </c>
    </row>
    <row r="124" spans="1:15" ht="15">
      <c r="A124" s="64" t="s">
        <v>219</v>
      </c>
      <c r="B124" s="63" t="s">
        <v>106</v>
      </c>
      <c r="C124" s="143" t="s">
        <v>606</v>
      </c>
      <c r="D124" s="204">
        <v>1920</v>
      </c>
      <c r="E124" s="217" t="s">
        <v>607</v>
      </c>
      <c r="F124" s="205">
        <v>42618</v>
      </c>
      <c r="G124" s="206">
        <f t="shared" si="13"/>
        <v>3840</v>
      </c>
      <c r="H124" s="207">
        <v>0</v>
      </c>
      <c r="I124" s="207">
        <v>0</v>
      </c>
      <c r="J124" s="206">
        <f t="shared" si="12"/>
        <v>3840</v>
      </c>
      <c r="K124" s="208">
        <v>-80</v>
      </c>
      <c r="L124" s="206">
        <f t="shared" si="11"/>
        <v>-160</v>
      </c>
      <c r="M124" s="206">
        <f t="shared" si="8"/>
        <v>4000</v>
      </c>
      <c r="N124" s="209">
        <f t="shared" si="9"/>
        <v>5760</v>
      </c>
      <c r="O124" s="210">
        <f t="shared" si="10"/>
        <v>51840</v>
      </c>
    </row>
    <row r="125" spans="1:15" ht="15">
      <c r="A125" s="64" t="s">
        <v>219</v>
      </c>
      <c r="B125" s="63" t="s">
        <v>106</v>
      </c>
      <c r="C125" s="143" t="s">
        <v>608</v>
      </c>
      <c r="D125" s="204">
        <v>1694</v>
      </c>
      <c r="E125" s="217" t="s">
        <v>609</v>
      </c>
      <c r="F125" s="205">
        <v>42618</v>
      </c>
      <c r="G125" s="206">
        <f t="shared" si="13"/>
        <v>3388</v>
      </c>
      <c r="H125" s="207">
        <v>0</v>
      </c>
      <c r="I125" s="207">
        <v>0</v>
      </c>
      <c r="J125" s="206">
        <f t="shared" si="12"/>
        <v>3388</v>
      </c>
      <c r="K125" s="208">
        <v>-106</v>
      </c>
      <c r="L125" s="206">
        <f t="shared" si="11"/>
        <v>-212</v>
      </c>
      <c r="M125" s="206">
        <f t="shared" si="8"/>
        <v>3600</v>
      </c>
      <c r="N125" s="209">
        <f t="shared" si="9"/>
        <v>5082</v>
      </c>
      <c r="O125" s="210">
        <f t="shared" si="10"/>
        <v>45738</v>
      </c>
    </row>
    <row r="126" spans="1:15" ht="15">
      <c r="A126" s="64" t="s">
        <v>219</v>
      </c>
      <c r="B126" s="63" t="s">
        <v>106</v>
      </c>
      <c r="C126" s="143" t="s">
        <v>610</v>
      </c>
      <c r="D126" s="204">
        <v>2192</v>
      </c>
      <c r="E126" s="217" t="s">
        <v>125</v>
      </c>
      <c r="F126" s="205">
        <v>42618</v>
      </c>
      <c r="G126" s="206">
        <f t="shared" si="13"/>
        <v>4384</v>
      </c>
      <c r="H126" s="207">
        <v>0</v>
      </c>
      <c r="I126" s="207">
        <v>0</v>
      </c>
      <c r="J126" s="206">
        <f t="shared" si="12"/>
        <v>4384</v>
      </c>
      <c r="K126" s="208">
        <v>-58</v>
      </c>
      <c r="L126" s="206">
        <f t="shared" si="11"/>
        <v>-116</v>
      </c>
      <c r="M126" s="206">
        <f t="shared" si="8"/>
        <v>4500</v>
      </c>
      <c r="N126" s="209">
        <f t="shared" si="9"/>
        <v>6576</v>
      </c>
      <c r="O126" s="210">
        <f t="shared" si="10"/>
        <v>59184</v>
      </c>
    </row>
    <row r="127" spans="1:15" ht="15">
      <c r="A127" s="64" t="s">
        <v>219</v>
      </c>
      <c r="B127" s="63" t="s">
        <v>106</v>
      </c>
      <c r="C127" s="143" t="s">
        <v>611</v>
      </c>
      <c r="D127" s="204">
        <v>1694</v>
      </c>
      <c r="E127" s="217" t="s">
        <v>598</v>
      </c>
      <c r="F127" s="205">
        <v>42618</v>
      </c>
      <c r="G127" s="206">
        <f t="shared" si="13"/>
        <v>3388</v>
      </c>
      <c r="H127" s="207">
        <v>0</v>
      </c>
      <c r="I127" s="207">
        <v>0</v>
      </c>
      <c r="J127" s="206">
        <f t="shared" si="12"/>
        <v>3388</v>
      </c>
      <c r="K127" s="208">
        <v>-106</v>
      </c>
      <c r="L127" s="206">
        <f t="shared" si="11"/>
        <v>-212</v>
      </c>
      <c r="M127" s="206">
        <f t="shared" si="8"/>
        <v>3600</v>
      </c>
      <c r="N127" s="209">
        <f t="shared" si="9"/>
        <v>5082</v>
      </c>
      <c r="O127" s="210">
        <f t="shared" si="10"/>
        <v>45738</v>
      </c>
    </row>
    <row r="128" spans="1:15" ht="15">
      <c r="A128" s="64" t="s">
        <v>219</v>
      </c>
      <c r="B128" s="63" t="s">
        <v>106</v>
      </c>
      <c r="C128" s="143" t="s">
        <v>612</v>
      </c>
      <c r="D128" s="204">
        <v>2264</v>
      </c>
      <c r="E128" s="217" t="s">
        <v>573</v>
      </c>
      <c r="F128" s="205">
        <v>42618</v>
      </c>
      <c r="G128" s="206">
        <f t="shared" si="13"/>
        <v>4528</v>
      </c>
      <c r="H128" s="207">
        <v>0</v>
      </c>
      <c r="I128" s="207">
        <v>0</v>
      </c>
      <c r="J128" s="206">
        <f t="shared" si="12"/>
        <v>4528</v>
      </c>
      <c r="K128" s="208">
        <v>-36</v>
      </c>
      <c r="L128" s="206">
        <f t="shared" si="11"/>
        <v>-72</v>
      </c>
      <c r="M128" s="206">
        <f t="shared" si="8"/>
        <v>4600</v>
      </c>
      <c r="N128" s="209">
        <f t="shared" si="9"/>
        <v>6792</v>
      </c>
      <c r="O128" s="210">
        <f t="shared" si="10"/>
        <v>61128</v>
      </c>
    </row>
    <row r="129" spans="1:15" ht="15">
      <c r="A129" s="64" t="s">
        <v>219</v>
      </c>
      <c r="B129" s="63" t="s">
        <v>106</v>
      </c>
      <c r="C129" s="143" t="s">
        <v>613</v>
      </c>
      <c r="D129" s="204">
        <v>2264</v>
      </c>
      <c r="E129" s="217" t="s">
        <v>573</v>
      </c>
      <c r="F129" s="205">
        <v>42618</v>
      </c>
      <c r="G129" s="206">
        <f t="shared" si="13"/>
        <v>4528</v>
      </c>
      <c r="H129" s="207">
        <v>0</v>
      </c>
      <c r="I129" s="207">
        <v>0</v>
      </c>
      <c r="J129" s="206">
        <f t="shared" si="12"/>
        <v>4528</v>
      </c>
      <c r="K129" s="208">
        <v>-36</v>
      </c>
      <c r="L129" s="206">
        <f t="shared" si="11"/>
        <v>-72</v>
      </c>
      <c r="M129" s="206">
        <f t="shared" si="8"/>
        <v>4600</v>
      </c>
      <c r="N129" s="209">
        <f t="shared" si="9"/>
        <v>6792</v>
      </c>
      <c r="O129" s="210">
        <f t="shared" si="10"/>
        <v>61128</v>
      </c>
    </row>
    <row r="130" spans="1:15" ht="15">
      <c r="A130" s="64" t="s">
        <v>219</v>
      </c>
      <c r="B130" s="63" t="s">
        <v>106</v>
      </c>
      <c r="C130" s="143" t="s">
        <v>614</v>
      </c>
      <c r="D130" s="204">
        <v>1587</v>
      </c>
      <c r="E130" s="217" t="s">
        <v>128</v>
      </c>
      <c r="F130" s="205">
        <v>42618</v>
      </c>
      <c r="G130" s="206">
        <f t="shared" si="13"/>
        <v>3174</v>
      </c>
      <c r="H130" s="207">
        <v>0</v>
      </c>
      <c r="I130" s="207">
        <v>0</v>
      </c>
      <c r="J130" s="206">
        <f t="shared" si="12"/>
        <v>3174</v>
      </c>
      <c r="K130" s="208">
        <v>-113</v>
      </c>
      <c r="L130" s="206">
        <f t="shared" si="11"/>
        <v>-226</v>
      </c>
      <c r="M130" s="206">
        <f t="shared" si="8"/>
        <v>3400</v>
      </c>
      <c r="N130" s="209">
        <f t="shared" si="9"/>
        <v>4761</v>
      </c>
      <c r="O130" s="210">
        <f t="shared" si="10"/>
        <v>42849</v>
      </c>
    </row>
    <row r="131" spans="1:15" ht="15">
      <c r="A131" s="64" t="s">
        <v>219</v>
      </c>
      <c r="B131" s="63" t="s">
        <v>106</v>
      </c>
      <c r="C131" s="143" t="s">
        <v>615</v>
      </c>
      <c r="D131" s="204">
        <v>1694</v>
      </c>
      <c r="E131" s="217" t="s">
        <v>616</v>
      </c>
      <c r="F131" s="205">
        <v>42618</v>
      </c>
      <c r="G131" s="206">
        <f t="shared" si="13"/>
        <v>3388</v>
      </c>
      <c r="H131" s="207">
        <v>0</v>
      </c>
      <c r="I131" s="207">
        <v>0</v>
      </c>
      <c r="J131" s="206">
        <f t="shared" si="12"/>
        <v>3388</v>
      </c>
      <c r="K131" s="208">
        <v>-106</v>
      </c>
      <c r="L131" s="206">
        <f t="shared" si="11"/>
        <v>-212</v>
      </c>
      <c r="M131" s="206">
        <f t="shared" si="8"/>
        <v>3600</v>
      </c>
      <c r="N131" s="209">
        <f t="shared" si="9"/>
        <v>5082</v>
      </c>
      <c r="O131" s="210">
        <f t="shared" si="10"/>
        <v>45738</v>
      </c>
    </row>
    <row r="132" spans="1:15" ht="15">
      <c r="A132" s="64" t="s">
        <v>219</v>
      </c>
      <c r="B132" s="63" t="s">
        <v>106</v>
      </c>
      <c r="C132" s="143" t="s">
        <v>617</v>
      </c>
      <c r="D132" s="204">
        <v>1373</v>
      </c>
      <c r="E132" s="217" t="s">
        <v>598</v>
      </c>
      <c r="F132" s="205">
        <v>42618</v>
      </c>
      <c r="G132" s="206">
        <f t="shared" si="13"/>
        <v>2746</v>
      </c>
      <c r="H132" s="207">
        <v>0</v>
      </c>
      <c r="I132" s="207">
        <v>0</v>
      </c>
      <c r="J132" s="206">
        <f t="shared" si="12"/>
        <v>2746</v>
      </c>
      <c r="K132" s="208">
        <v>-127</v>
      </c>
      <c r="L132" s="206">
        <f t="shared" si="11"/>
        <v>-254</v>
      </c>
      <c r="M132" s="206">
        <f t="shared" si="8"/>
        <v>3000</v>
      </c>
      <c r="N132" s="209">
        <f t="shared" si="9"/>
        <v>4119</v>
      </c>
      <c r="O132" s="210">
        <f t="shared" si="10"/>
        <v>37071</v>
      </c>
    </row>
    <row r="133" spans="1:15" ht="15">
      <c r="A133" s="64" t="s">
        <v>219</v>
      </c>
      <c r="B133" s="63" t="s">
        <v>106</v>
      </c>
      <c r="C133" s="143" t="s">
        <v>618</v>
      </c>
      <c r="D133" s="204">
        <v>1373</v>
      </c>
      <c r="E133" s="217" t="s">
        <v>598</v>
      </c>
      <c r="F133" s="205">
        <v>42618</v>
      </c>
      <c r="G133" s="206">
        <f t="shared" si="13"/>
        <v>2746</v>
      </c>
      <c r="H133" s="207">
        <v>0</v>
      </c>
      <c r="I133" s="207">
        <v>0</v>
      </c>
      <c r="J133" s="206">
        <f t="shared" si="12"/>
        <v>2746</v>
      </c>
      <c r="K133" s="208">
        <v>-127</v>
      </c>
      <c r="L133" s="206">
        <f t="shared" si="11"/>
        <v>-254</v>
      </c>
      <c r="M133" s="206">
        <f t="shared" si="8"/>
        <v>3000</v>
      </c>
      <c r="N133" s="209">
        <f t="shared" si="9"/>
        <v>4119</v>
      </c>
      <c r="O133" s="210">
        <f t="shared" si="10"/>
        <v>37071</v>
      </c>
    </row>
    <row r="134" spans="1:15" ht="15">
      <c r="A134" s="64" t="s">
        <v>219</v>
      </c>
      <c r="B134" s="63" t="s">
        <v>106</v>
      </c>
      <c r="C134" s="143" t="s">
        <v>619</v>
      </c>
      <c r="D134" s="204">
        <v>2081</v>
      </c>
      <c r="E134" s="217" t="s">
        <v>583</v>
      </c>
      <c r="F134" s="205">
        <v>42618</v>
      </c>
      <c r="G134" s="206">
        <f t="shared" si="13"/>
        <v>4162</v>
      </c>
      <c r="H134" s="207">
        <v>0</v>
      </c>
      <c r="I134" s="207">
        <v>0</v>
      </c>
      <c r="J134" s="206">
        <f t="shared" si="12"/>
        <v>4162</v>
      </c>
      <c r="K134" s="208">
        <v>-69</v>
      </c>
      <c r="L134" s="206">
        <f t="shared" si="11"/>
        <v>-138</v>
      </c>
      <c r="M134" s="206">
        <f t="shared" si="8"/>
        <v>4300</v>
      </c>
      <c r="N134" s="209">
        <f t="shared" si="9"/>
        <v>6243</v>
      </c>
      <c r="O134" s="210">
        <f t="shared" si="10"/>
        <v>56187</v>
      </c>
    </row>
    <row r="135" spans="1:15" ht="15">
      <c r="A135" s="64" t="s">
        <v>219</v>
      </c>
      <c r="B135" s="63" t="s">
        <v>106</v>
      </c>
      <c r="C135" s="143" t="s">
        <v>620</v>
      </c>
      <c r="D135" s="204">
        <v>2858</v>
      </c>
      <c r="E135" s="217" t="s">
        <v>603</v>
      </c>
      <c r="F135" s="205">
        <v>42618</v>
      </c>
      <c r="G135" s="206">
        <f t="shared" si="13"/>
        <v>5716</v>
      </c>
      <c r="H135" s="207">
        <v>0</v>
      </c>
      <c r="I135" s="207">
        <v>0</v>
      </c>
      <c r="J135" s="206">
        <f t="shared" si="12"/>
        <v>5716</v>
      </c>
      <c r="K135" s="208">
        <v>58</v>
      </c>
      <c r="L135" s="206">
        <f t="shared" si="11"/>
        <v>116</v>
      </c>
      <c r="M135" s="206">
        <f t="shared" si="8"/>
        <v>5600</v>
      </c>
      <c r="N135" s="209">
        <f t="shared" si="9"/>
        <v>8574</v>
      </c>
      <c r="O135" s="210">
        <f t="shared" si="10"/>
        <v>77166</v>
      </c>
    </row>
    <row r="136" spans="1:15" ht="15">
      <c r="A136" s="64" t="s">
        <v>219</v>
      </c>
      <c r="B136" s="63" t="s">
        <v>106</v>
      </c>
      <c r="C136" s="143" t="s">
        <v>621</v>
      </c>
      <c r="D136" s="204">
        <v>1920</v>
      </c>
      <c r="E136" s="217" t="s">
        <v>598</v>
      </c>
      <c r="F136" s="205">
        <v>42618</v>
      </c>
      <c r="G136" s="206">
        <f t="shared" si="13"/>
        <v>3840</v>
      </c>
      <c r="H136" s="207">
        <v>0</v>
      </c>
      <c r="I136" s="207">
        <v>0</v>
      </c>
      <c r="J136" s="206">
        <f t="shared" si="12"/>
        <v>3840</v>
      </c>
      <c r="K136" s="208">
        <v>-80</v>
      </c>
      <c r="L136" s="206">
        <f t="shared" si="11"/>
        <v>-160</v>
      </c>
      <c r="M136" s="206">
        <f t="shared" si="8"/>
        <v>4000</v>
      </c>
      <c r="N136" s="209">
        <f t="shared" si="9"/>
        <v>5760</v>
      </c>
      <c r="O136" s="210">
        <f t="shared" si="10"/>
        <v>51840</v>
      </c>
    </row>
    <row r="137" spans="1:15" ht="15">
      <c r="A137" s="64" t="s">
        <v>219</v>
      </c>
      <c r="B137" s="63" t="s">
        <v>106</v>
      </c>
      <c r="C137" s="143" t="s">
        <v>622</v>
      </c>
      <c r="D137" s="204">
        <v>2505</v>
      </c>
      <c r="E137" s="217" t="s">
        <v>623</v>
      </c>
      <c r="F137" s="205">
        <v>42618</v>
      </c>
      <c r="G137" s="206">
        <f t="shared" si="13"/>
        <v>5010</v>
      </c>
      <c r="H137" s="207">
        <v>0</v>
      </c>
      <c r="I137" s="207">
        <v>0</v>
      </c>
      <c r="J137" s="206">
        <f t="shared" si="12"/>
        <v>5010</v>
      </c>
      <c r="K137" s="208">
        <v>5</v>
      </c>
      <c r="L137" s="206">
        <f t="shared" si="11"/>
        <v>10</v>
      </c>
      <c r="M137" s="206">
        <f t="shared" si="8"/>
        <v>5000</v>
      </c>
      <c r="N137" s="209">
        <f t="shared" si="9"/>
        <v>7515</v>
      </c>
      <c r="O137" s="210">
        <f t="shared" si="10"/>
        <v>67635</v>
      </c>
    </row>
    <row r="138" spans="1:15" ht="15">
      <c r="A138" s="64" t="s">
        <v>219</v>
      </c>
      <c r="B138" s="63" t="s">
        <v>106</v>
      </c>
      <c r="C138" s="143" t="s">
        <v>624</v>
      </c>
      <c r="D138" s="204">
        <v>2802</v>
      </c>
      <c r="E138" s="217" t="s">
        <v>125</v>
      </c>
      <c r="F138" s="205">
        <v>42618</v>
      </c>
      <c r="G138" s="206">
        <f t="shared" si="13"/>
        <v>5604</v>
      </c>
      <c r="H138" s="207">
        <v>0</v>
      </c>
      <c r="I138" s="207">
        <v>0</v>
      </c>
      <c r="J138" s="206">
        <f t="shared" si="12"/>
        <v>5604</v>
      </c>
      <c r="K138" s="208">
        <v>52</v>
      </c>
      <c r="L138" s="206">
        <f t="shared" si="11"/>
        <v>104</v>
      </c>
      <c r="M138" s="206">
        <f t="shared" si="8"/>
        <v>5500</v>
      </c>
      <c r="N138" s="209">
        <f t="shared" si="9"/>
        <v>8406</v>
      </c>
      <c r="O138" s="210">
        <f t="shared" si="10"/>
        <v>75654</v>
      </c>
    </row>
    <row r="139" spans="1:15" ht="15">
      <c r="A139" s="64" t="s">
        <v>219</v>
      </c>
      <c r="B139" s="63" t="s">
        <v>106</v>
      </c>
      <c r="C139" s="143" t="s">
        <v>625</v>
      </c>
      <c r="D139" s="204">
        <v>2264</v>
      </c>
      <c r="E139" s="217" t="s">
        <v>573</v>
      </c>
      <c r="F139" s="205">
        <v>42618</v>
      </c>
      <c r="G139" s="206">
        <f t="shared" si="13"/>
        <v>4528</v>
      </c>
      <c r="H139" s="207">
        <v>0</v>
      </c>
      <c r="I139" s="207">
        <v>0</v>
      </c>
      <c r="J139" s="206">
        <f t="shared" si="12"/>
        <v>4528</v>
      </c>
      <c r="K139" s="208">
        <v>-36</v>
      </c>
      <c r="L139" s="206">
        <f t="shared" si="11"/>
        <v>-72</v>
      </c>
      <c r="M139" s="206">
        <f t="shared" si="8"/>
        <v>4600</v>
      </c>
      <c r="N139" s="209">
        <f t="shared" si="9"/>
        <v>6792</v>
      </c>
      <c r="O139" s="210">
        <f t="shared" si="10"/>
        <v>61128</v>
      </c>
    </row>
    <row r="140" spans="1:15" ht="15">
      <c r="A140" s="64" t="s">
        <v>219</v>
      </c>
      <c r="B140" s="63" t="s">
        <v>106</v>
      </c>
      <c r="C140" s="143" t="s">
        <v>626</v>
      </c>
      <c r="D140" s="204">
        <v>2081</v>
      </c>
      <c r="E140" s="217" t="s">
        <v>583</v>
      </c>
      <c r="F140" s="205">
        <v>42618</v>
      </c>
      <c r="G140" s="206">
        <f t="shared" si="13"/>
        <v>4162</v>
      </c>
      <c r="H140" s="207">
        <v>0</v>
      </c>
      <c r="I140" s="207">
        <v>0</v>
      </c>
      <c r="J140" s="206">
        <f t="shared" si="12"/>
        <v>4162</v>
      </c>
      <c r="K140" s="208">
        <v>-69</v>
      </c>
      <c r="L140" s="206">
        <f t="shared" si="11"/>
        <v>-138</v>
      </c>
      <c r="M140" s="206">
        <f t="shared" si="8"/>
        <v>4300</v>
      </c>
      <c r="N140" s="209">
        <f t="shared" si="9"/>
        <v>6243</v>
      </c>
      <c r="O140" s="210">
        <f t="shared" si="10"/>
        <v>56187</v>
      </c>
    </row>
    <row r="141" spans="1:15" ht="15">
      <c r="A141" s="64" t="s">
        <v>219</v>
      </c>
      <c r="B141" s="63" t="s">
        <v>106</v>
      </c>
      <c r="C141" s="143" t="s">
        <v>627</v>
      </c>
      <c r="D141" s="204">
        <v>1920</v>
      </c>
      <c r="E141" s="217" t="s">
        <v>583</v>
      </c>
      <c r="F141" s="205">
        <v>42618</v>
      </c>
      <c r="G141" s="206">
        <f t="shared" si="13"/>
        <v>3840</v>
      </c>
      <c r="H141" s="207">
        <v>0</v>
      </c>
      <c r="I141" s="207">
        <v>0</v>
      </c>
      <c r="J141" s="206">
        <f t="shared" si="12"/>
        <v>3840</v>
      </c>
      <c r="K141" s="208">
        <v>-80</v>
      </c>
      <c r="L141" s="206">
        <f t="shared" si="11"/>
        <v>-160</v>
      </c>
      <c r="M141" s="206">
        <f t="shared" si="8"/>
        <v>4000</v>
      </c>
      <c r="N141" s="209">
        <f t="shared" si="9"/>
        <v>5760</v>
      </c>
      <c r="O141" s="210">
        <f t="shared" si="10"/>
        <v>51840</v>
      </c>
    </row>
    <row r="142" spans="1:15" ht="15">
      <c r="A142" s="64" t="s">
        <v>219</v>
      </c>
      <c r="B142" s="63" t="s">
        <v>106</v>
      </c>
      <c r="C142" s="143" t="s">
        <v>628</v>
      </c>
      <c r="D142" s="204">
        <v>2081</v>
      </c>
      <c r="E142" s="217" t="s">
        <v>583</v>
      </c>
      <c r="F142" s="205">
        <v>42618</v>
      </c>
      <c r="G142" s="206">
        <f t="shared" si="13"/>
        <v>4162</v>
      </c>
      <c r="H142" s="207">
        <v>0</v>
      </c>
      <c r="I142" s="207">
        <v>0</v>
      </c>
      <c r="J142" s="206">
        <f t="shared" si="12"/>
        <v>4162</v>
      </c>
      <c r="K142" s="208">
        <v>-69</v>
      </c>
      <c r="L142" s="206">
        <f t="shared" si="11"/>
        <v>-138</v>
      </c>
      <c r="M142" s="206">
        <f t="shared" si="8"/>
        <v>4300</v>
      </c>
      <c r="N142" s="209">
        <f t="shared" si="9"/>
        <v>6243</v>
      </c>
      <c r="O142" s="210">
        <f t="shared" si="10"/>
        <v>56187</v>
      </c>
    </row>
    <row r="143" spans="1:15" ht="15">
      <c r="A143" s="64" t="s">
        <v>219</v>
      </c>
      <c r="B143" s="63" t="s">
        <v>106</v>
      </c>
      <c r="C143" s="143" t="s">
        <v>629</v>
      </c>
      <c r="D143" s="204">
        <v>2081</v>
      </c>
      <c r="E143" s="217" t="s">
        <v>583</v>
      </c>
      <c r="F143" s="205">
        <v>42618</v>
      </c>
      <c r="G143" s="206">
        <f t="shared" si="13"/>
        <v>4162</v>
      </c>
      <c r="H143" s="207">
        <v>0</v>
      </c>
      <c r="I143" s="207">
        <v>0</v>
      </c>
      <c r="J143" s="206">
        <f t="shared" si="12"/>
        <v>4162</v>
      </c>
      <c r="K143" s="208">
        <v>-69</v>
      </c>
      <c r="L143" s="206">
        <f t="shared" si="11"/>
        <v>-138</v>
      </c>
      <c r="M143" s="206">
        <f t="shared" si="8"/>
        <v>4300</v>
      </c>
      <c r="N143" s="209">
        <f t="shared" si="9"/>
        <v>6243</v>
      </c>
      <c r="O143" s="210">
        <f t="shared" si="10"/>
        <v>56187</v>
      </c>
    </row>
    <row r="144" spans="1:15" ht="15">
      <c r="A144" s="64" t="s">
        <v>219</v>
      </c>
      <c r="B144" s="63" t="s">
        <v>106</v>
      </c>
      <c r="C144" s="143" t="s">
        <v>630</v>
      </c>
      <c r="D144" s="204">
        <v>2264</v>
      </c>
      <c r="E144" s="217" t="s">
        <v>573</v>
      </c>
      <c r="F144" s="205">
        <v>40925</v>
      </c>
      <c r="G144" s="206">
        <f t="shared" si="13"/>
        <v>4528</v>
      </c>
      <c r="H144" s="207">
        <v>0</v>
      </c>
      <c r="I144" s="207">
        <v>0</v>
      </c>
      <c r="J144" s="206">
        <f>G144</f>
        <v>4528</v>
      </c>
      <c r="K144" s="208">
        <v>-36</v>
      </c>
      <c r="L144" s="206">
        <f t="shared" si="11"/>
        <v>-72</v>
      </c>
      <c r="M144" s="206">
        <f t="shared" si="8"/>
        <v>4600</v>
      </c>
      <c r="N144" s="209">
        <f t="shared" si="9"/>
        <v>6792</v>
      </c>
      <c r="O144" s="210">
        <f t="shared" si="10"/>
        <v>61128</v>
      </c>
    </row>
    <row r="145" spans="1:15" ht="15">
      <c r="A145" s="64" t="s">
        <v>219</v>
      </c>
      <c r="B145" s="63" t="s">
        <v>106</v>
      </c>
      <c r="C145" s="143" t="s">
        <v>631</v>
      </c>
      <c r="D145" s="204">
        <v>2264</v>
      </c>
      <c r="E145" s="217" t="s">
        <v>573</v>
      </c>
      <c r="F145" s="205">
        <v>40926</v>
      </c>
      <c r="G145" s="206">
        <f t="shared" si="13"/>
        <v>4528</v>
      </c>
      <c r="H145" s="207">
        <v>0</v>
      </c>
      <c r="I145" s="207">
        <v>0</v>
      </c>
      <c r="J145" s="206">
        <f>G145</f>
        <v>4528</v>
      </c>
      <c r="K145" s="208">
        <v>-36</v>
      </c>
      <c r="L145" s="206">
        <f t="shared" si="11"/>
        <v>-72</v>
      </c>
      <c r="M145" s="206">
        <f t="shared" si="8"/>
        <v>4600</v>
      </c>
      <c r="N145" s="209">
        <f t="shared" si="9"/>
        <v>6792</v>
      </c>
      <c r="O145" s="210">
        <f t="shared" si="10"/>
        <v>61128</v>
      </c>
    </row>
    <row r="146" spans="1:15" ht="15">
      <c r="A146" s="64" t="s">
        <v>219</v>
      </c>
      <c r="B146" s="63" t="s">
        <v>106</v>
      </c>
      <c r="C146" s="143" t="s">
        <v>632</v>
      </c>
      <c r="D146" s="204">
        <v>3083</v>
      </c>
      <c r="E146" s="217" t="s">
        <v>573</v>
      </c>
      <c r="F146" s="205">
        <v>42618</v>
      </c>
      <c r="G146" s="206">
        <f t="shared" si="13"/>
        <v>6166</v>
      </c>
      <c r="H146" s="207">
        <v>0</v>
      </c>
      <c r="I146" s="207">
        <v>0</v>
      </c>
      <c r="J146" s="206">
        <f t="shared" si="12"/>
        <v>6166</v>
      </c>
      <c r="K146" s="208">
        <v>83</v>
      </c>
      <c r="L146" s="206">
        <f t="shared" si="11"/>
        <v>166</v>
      </c>
      <c r="M146" s="206">
        <f t="shared" si="8"/>
        <v>6000</v>
      </c>
      <c r="N146" s="209">
        <f t="shared" si="9"/>
        <v>9249</v>
      </c>
      <c r="O146" s="210">
        <f t="shared" si="10"/>
        <v>83241</v>
      </c>
    </row>
    <row r="147" spans="1:15" ht="15">
      <c r="A147" s="64" t="s">
        <v>219</v>
      </c>
      <c r="B147" s="63" t="s">
        <v>106</v>
      </c>
      <c r="C147" s="143" t="s">
        <v>633</v>
      </c>
      <c r="D147" s="204">
        <v>1920</v>
      </c>
      <c r="E147" s="217" t="s">
        <v>573</v>
      </c>
      <c r="F147" s="205">
        <v>42618</v>
      </c>
      <c r="G147" s="206">
        <f t="shared" si="13"/>
        <v>3840</v>
      </c>
      <c r="H147" s="207">
        <v>0</v>
      </c>
      <c r="I147" s="207">
        <v>0</v>
      </c>
      <c r="J147" s="206">
        <f t="shared" si="12"/>
        <v>3840</v>
      </c>
      <c r="K147" s="208">
        <v>-80</v>
      </c>
      <c r="L147" s="206">
        <f t="shared" si="11"/>
        <v>-160</v>
      </c>
      <c r="M147" s="206">
        <f t="shared" si="8"/>
        <v>4000</v>
      </c>
      <c r="N147" s="209">
        <f t="shared" si="9"/>
        <v>5760</v>
      </c>
      <c r="O147" s="210">
        <f t="shared" si="10"/>
        <v>51840</v>
      </c>
    </row>
    <row r="148" spans="1:15" ht="15">
      <c r="A148" s="64" t="s">
        <v>219</v>
      </c>
      <c r="B148" s="63" t="s">
        <v>106</v>
      </c>
      <c r="C148" s="143" t="s">
        <v>634</v>
      </c>
      <c r="D148" s="204">
        <v>1694</v>
      </c>
      <c r="E148" s="217" t="s">
        <v>573</v>
      </c>
      <c r="F148" s="205">
        <v>42618</v>
      </c>
      <c r="G148" s="206">
        <f t="shared" si="13"/>
        <v>3388</v>
      </c>
      <c r="H148" s="207">
        <v>0</v>
      </c>
      <c r="I148" s="207">
        <v>0</v>
      </c>
      <c r="J148" s="206">
        <f t="shared" si="12"/>
        <v>3388</v>
      </c>
      <c r="K148" s="208">
        <v>-106</v>
      </c>
      <c r="L148" s="206">
        <f t="shared" si="11"/>
        <v>-212</v>
      </c>
      <c r="M148" s="206">
        <f t="shared" si="8"/>
        <v>3600</v>
      </c>
      <c r="N148" s="209">
        <f t="shared" si="9"/>
        <v>5082</v>
      </c>
      <c r="O148" s="210">
        <f t="shared" si="10"/>
        <v>45738</v>
      </c>
    </row>
    <row r="149" spans="1:15" ht="15">
      <c r="A149" s="64" t="s">
        <v>219</v>
      </c>
      <c r="B149" s="63" t="s">
        <v>106</v>
      </c>
      <c r="C149" s="143" t="s">
        <v>635</v>
      </c>
      <c r="D149" s="204">
        <v>1867</v>
      </c>
      <c r="E149" s="217" t="s">
        <v>573</v>
      </c>
      <c r="F149" s="205">
        <v>42618</v>
      </c>
      <c r="G149" s="206">
        <f t="shared" si="13"/>
        <v>3734</v>
      </c>
      <c r="H149" s="207">
        <v>0</v>
      </c>
      <c r="I149" s="207">
        <v>0</v>
      </c>
      <c r="J149" s="206">
        <f t="shared" si="12"/>
        <v>3734</v>
      </c>
      <c r="K149" s="208">
        <v>-83</v>
      </c>
      <c r="L149" s="206">
        <f t="shared" si="11"/>
        <v>-166</v>
      </c>
      <c r="M149" s="206">
        <f t="shared" si="8"/>
        <v>3900</v>
      </c>
      <c r="N149" s="209">
        <f t="shared" si="9"/>
        <v>5601</v>
      </c>
      <c r="O149" s="210">
        <f t="shared" si="10"/>
        <v>50409</v>
      </c>
    </row>
    <row r="150" spans="1:15" ht="15">
      <c r="A150" s="64" t="s">
        <v>219</v>
      </c>
      <c r="B150" s="63" t="s">
        <v>106</v>
      </c>
      <c r="C150" s="143" t="s">
        <v>636</v>
      </c>
      <c r="D150" s="204">
        <v>2192</v>
      </c>
      <c r="E150" s="217" t="s">
        <v>637</v>
      </c>
      <c r="F150" s="205">
        <v>42618</v>
      </c>
      <c r="G150" s="206">
        <f t="shared" si="13"/>
        <v>4384</v>
      </c>
      <c r="H150" s="207">
        <v>0</v>
      </c>
      <c r="I150" s="207">
        <v>0</v>
      </c>
      <c r="J150" s="206">
        <f t="shared" si="12"/>
        <v>4384</v>
      </c>
      <c r="K150" s="208">
        <v>-58</v>
      </c>
      <c r="L150" s="206">
        <f t="shared" si="11"/>
        <v>-116</v>
      </c>
      <c r="M150" s="206">
        <f t="shared" si="8"/>
        <v>4500</v>
      </c>
      <c r="N150" s="209">
        <f t="shared" si="9"/>
        <v>6576</v>
      </c>
      <c r="O150" s="210">
        <f t="shared" si="10"/>
        <v>59184</v>
      </c>
    </row>
    <row r="151" spans="1:15" ht="15">
      <c r="A151" s="64" t="s">
        <v>219</v>
      </c>
      <c r="B151" s="63" t="s">
        <v>106</v>
      </c>
      <c r="C151" s="143" t="s">
        <v>638</v>
      </c>
      <c r="D151" s="204">
        <v>3083</v>
      </c>
      <c r="E151" s="217" t="s">
        <v>598</v>
      </c>
      <c r="F151" s="205">
        <v>42618</v>
      </c>
      <c r="G151" s="206">
        <f t="shared" si="13"/>
        <v>6166</v>
      </c>
      <c r="H151" s="207">
        <v>0</v>
      </c>
      <c r="I151" s="207">
        <v>0</v>
      </c>
      <c r="J151" s="206">
        <f t="shared" si="12"/>
        <v>6166</v>
      </c>
      <c r="K151" s="208">
        <v>83</v>
      </c>
      <c r="L151" s="206">
        <f t="shared" si="11"/>
        <v>166</v>
      </c>
      <c r="M151" s="206">
        <f t="shared" si="8"/>
        <v>6000</v>
      </c>
      <c r="N151" s="209">
        <f t="shared" si="9"/>
        <v>9249</v>
      </c>
      <c r="O151" s="210">
        <f t="shared" si="10"/>
        <v>83241</v>
      </c>
    </row>
    <row r="152" spans="1:15" ht="15">
      <c r="A152" s="64" t="s">
        <v>219</v>
      </c>
      <c r="B152" s="63" t="s">
        <v>106</v>
      </c>
      <c r="C152" s="143" t="s">
        <v>639</v>
      </c>
      <c r="D152" s="204">
        <v>6924</v>
      </c>
      <c r="E152" s="217" t="s">
        <v>640</v>
      </c>
      <c r="F152" s="205">
        <v>42618</v>
      </c>
      <c r="G152" s="206">
        <f t="shared" si="13"/>
        <v>13848</v>
      </c>
      <c r="H152" s="207">
        <v>0</v>
      </c>
      <c r="I152" s="207">
        <v>0</v>
      </c>
      <c r="J152" s="206">
        <f t="shared" si="12"/>
        <v>13848</v>
      </c>
      <c r="K152" s="208">
        <v>924</v>
      </c>
      <c r="L152" s="206">
        <f t="shared" si="11"/>
        <v>1848</v>
      </c>
      <c r="M152" s="206">
        <f t="shared" si="8"/>
        <v>12000</v>
      </c>
      <c r="N152" s="209">
        <f t="shared" si="9"/>
        <v>20772</v>
      </c>
      <c r="O152" s="210">
        <f t="shared" si="10"/>
        <v>186948</v>
      </c>
    </row>
    <row r="153" spans="1:15" ht="15">
      <c r="A153" s="64" t="s">
        <v>219</v>
      </c>
      <c r="B153" s="63" t="s">
        <v>106</v>
      </c>
      <c r="C153" s="143" t="s">
        <v>641</v>
      </c>
      <c r="D153" s="204">
        <v>3083</v>
      </c>
      <c r="E153" s="217" t="s">
        <v>642</v>
      </c>
      <c r="F153" s="205">
        <v>42618</v>
      </c>
      <c r="G153" s="206">
        <f t="shared" si="13"/>
        <v>6166</v>
      </c>
      <c r="H153" s="207">
        <v>0</v>
      </c>
      <c r="I153" s="207">
        <v>0</v>
      </c>
      <c r="J153" s="206">
        <f aca="true" t="shared" si="14" ref="J153:J164">G153+H153+I153</f>
        <v>6166</v>
      </c>
      <c r="K153" s="208">
        <v>83</v>
      </c>
      <c r="L153" s="206">
        <f t="shared" si="11"/>
        <v>166</v>
      </c>
      <c r="M153" s="206">
        <f t="shared" si="8"/>
        <v>6000</v>
      </c>
      <c r="N153" s="209">
        <f t="shared" si="9"/>
        <v>9249</v>
      </c>
      <c r="O153" s="210">
        <f t="shared" si="10"/>
        <v>83241</v>
      </c>
    </row>
    <row r="154" spans="1:15" ht="15">
      <c r="A154" s="64" t="s">
        <v>219</v>
      </c>
      <c r="B154" s="63" t="s">
        <v>106</v>
      </c>
      <c r="C154" s="143" t="s">
        <v>643</v>
      </c>
      <c r="D154" s="204">
        <v>3083</v>
      </c>
      <c r="E154" s="217" t="s">
        <v>642</v>
      </c>
      <c r="F154" s="205">
        <v>42618</v>
      </c>
      <c r="G154" s="206">
        <f t="shared" si="13"/>
        <v>6166</v>
      </c>
      <c r="H154" s="207">
        <v>0</v>
      </c>
      <c r="I154" s="207">
        <v>0</v>
      </c>
      <c r="J154" s="206">
        <f t="shared" si="14"/>
        <v>6166</v>
      </c>
      <c r="K154" s="208">
        <v>83</v>
      </c>
      <c r="L154" s="206">
        <f t="shared" si="11"/>
        <v>166</v>
      </c>
      <c r="M154" s="206">
        <f t="shared" si="8"/>
        <v>6000</v>
      </c>
      <c r="N154" s="209">
        <f t="shared" si="9"/>
        <v>9249</v>
      </c>
      <c r="O154" s="210">
        <f t="shared" si="10"/>
        <v>83241</v>
      </c>
    </row>
    <row r="155" spans="1:15" ht="15">
      <c r="A155" s="64" t="s">
        <v>219</v>
      </c>
      <c r="B155" s="63" t="s">
        <v>106</v>
      </c>
      <c r="C155" s="143" t="s">
        <v>644</v>
      </c>
      <c r="D155" s="204">
        <v>2746</v>
      </c>
      <c r="E155" s="217" t="s">
        <v>645</v>
      </c>
      <c r="F155" s="205">
        <v>42618</v>
      </c>
      <c r="G155" s="206">
        <f t="shared" si="13"/>
        <v>5492</v>
      </c>
      <c r="H155" s="207">
        <v>0</v>
      </c>
      <c r="I155" s="207">
        <v>0</v>
      </c>
      <c r="J155" s="206">
        <f t="shared" si="14"/>
        <v>5492</v>
      </c>
      <c r="K155" s="208">
        <v>46</v>
      </c>
      <c r="L155" s="206">
        <f t="shared" si="11"/>
        <v>92</v>
      </c>
      <c r="M155" s="206">
        <f t="shared" si="8"/>
        <v>5400</v>
      </c>
      <c r="N155" s="209">
        <f t="shared" si="9"/>
        <v>8238</v>
      </c>
      <c r="O155" s="210">
        <f t="shared" si="10"/>
        <v>74142</v>
      </c>
    </row>
    <row r="156" spans="1:15" ht="15">
      <c r="A156" s="64" t="s">
        <v>219</v>
      </c>
      <c r="B156" s="63" t="s">
        <v>106</v>
      </c>
      <c r="C156" s="143" t="s">
        <v>646</v>
      </c>
      <c r="D156" s="204">
        <v>3083</v>
      </c>
      <c r="E156" s="217" t="s">
        <v>642</v>
      </c>
      <c r="F156" s="205">
        <v>42618</v>
      </c>
      <c r="G156" s="206">
        <f t="shared" si="13"/>
        <v>6166</v>
      </c>
      <c r="H156" s="207">
        <v>0</v>
      </c>
      <c r="I156" s="207">
        <v>0</v>
      </c>
      <c r="J156" s="206">
        <f>G156+H156+I156</f>
        <v>6166</v>
      </c>
      <c r="K156" s="208">
        <v>83</v>
      </c>
      <c r="L156" s="206">
        <f t="shared" si="11"/>
        <v>166</v>
      </c>
      <c r="M156" s="206">
        <f t="shared" si="8"/>
        <v>6000</v>
      </c>
      <c r="N156" s="209">
        <f t="shared" si="9"/>
        <v>9249</v>
      </c>
      <c r="O156" s="210">
        <f t="shared" si="10"/>
        <v>83241</v>
      </c>
    </row>
    <row r="157" spans="1:15" ht="15">
      <c r="A157" s="64" t="s">
        <v>219</v>
      </c>
      <c r="B157" s="63" t="s">
        <v>106</v>
      </c>
      <c r="C157" s="143" t="s">
        <v>647</v>
      </c>
      <c r="D157" s="204">
        <v>5022</v>
      </c>
      <c r="E157" s="217" t="s">
        <v>648</v>
      </c>
      <c r="F157" s="205">
        <v>42618</v>
      </c>
      <c r="G157" s="206">
        <f t="shared" si="13"/>
        <v>10044</v>
      </c>
      <c r="H157" s="207">
        <v>0</v>
      </c>
      <c r="I157" s="207">
        <v>0</v>
      </c>
      <c r="J157" s="206">
        <f>G157+H157+I157</f>
        <v>10044</v>
      </c>
      <c r="K157" s="208">
        <v>522</v>
      </c>
      <c r="L157" s="206">
        <f t="shared" si="11"/>
        <v>1044</v>
      </c>
      <c r="M157" s="206">
        <f t="shared" si="8"/>
        <v>9000</v>
      </c>
      <c r="N157" s="209">
        <f t="shared" si="9"/>
        <v>15066</v>
      </c>
      <c r="O157" s="210">
        <f t="shared" si="10"/>
        <v>135594</v>
      </c>
    </row>
    <row r="158" spans="1:15" ht="15">
      <c r="A158" s="64" t="s">
        <v>219</v>
      </c>
      <c r="B158" s="63" t="s">
        <v>106</v>
      </c>
      <c r="C158" s="143" t="s">
        <v>649</v>
      </c>
      <c r="D158" s="204">
        <v>5653</v>
      </c>
      <c r="E158" s="217" t="s">
        <v>650</v>
      </c>
      <c r="F158" s="205">
        <v>42618</v>
      </c>
      <c r="G158" s="206">
        <f t="shared" si="13"/>
        <v>11306</v>
      </c>
      <c r="H158" s="207">
        <v>0</v>
      </c>
      <c r="I158" s="207">
        <v>0</v>
      </c>
      <c r="J158" s="206">
        <f t="shared" si="14"/>
        <v>11306</v>
      </c>
      <c r="K158" s="208">
        <v>653</v>
      </c>
      <c r="L158" s="206">
        <f t="shared" si="11"/>
        <v>1306</v>
      </c>
      <c r="M158" s="206">
        <f t="shared" si="8"/>
        <v>10000</v>
      </c>
      <c r="N158" s="209">
        <f t="shared" si="9"/>
        <v>16959</v>
      </c>
      <c r="O158" s="210">
        <f t="shared" si="10"/>
        <v>152631</v>
      </c>
    </row>
    <row r="159" spans="1:15" ht="15">
      <c r="A159" s="64" t="s">
        <v>219</v>
      </c>
      <c r="B159" s="63" t="s">
        <v>106</v>
      </c>
      <c r="C159" s="143" t="s">
        <v>651</v>
      </c>
      <c r="D159" s="204">
        <v>1920</v>
      </c>
      <c r="E159" s="217" t="s">
        <v>652</v>
      </c>
      <c r="F159" s="205">
        <v>42618</v>
      </c>
      <c r="G159" s="206">
        <f t="shared" si="13"/>
        <v>3840</v>
      </c>
      <c r="H159" s="207">
        <v>0</v>
      </c>
      <c r="I159" s="207">
        <v>0</v>
      </c>
      <c r="J159" s="206">
        <f t="shared" si="14"/>
        <v>3840</v>
      </c>
      <c r="K159" s="208">
        <v>-80</v>
      </c>
      <c r="L159" s="206">
        <f t="shared" si="11"/>
        <v>-160</v>
      </c>
      <c r="M159" s="206">
        <f t="shared" si="8"/>
        <v>4000</v>
      </c>
      <c r="N159" s="209">
        <f t="shared" si="9"/>
        <v>5760</v>
      </c>
      <c r="O159" s="210">
        <f t="shared" si="10"/>
        <v>51840</v>
      </c>
    </row>
    <row r="160" spans="1:15" ht="15">
      <c r="A160" s="64" t="s">
        <v>219</v>
      </c>
      <c r="B160" s="63" t="s">
        <v>106</v>
      </c>
      <c r="C160" s="143" t="s">
        <v>653</v>
      </c>
      <c r="D160" s="204">
        <v>5653</v>
      </c>
      <c r="E160" s="217" t="s">
        <v>654</v>
      </c>
      <c r="F160" s="205">
        <v>42618</v>
      </c>
      <c r="G160" s="206">
        <f t="shared" si="13"/>
        <v>11306</v>
      </c>
      <c r="H160" s="207">
        <v>0</v>
      </c>
      <c r="I160" s="207">
        <v>0</v>
      </c>
      <c r="J160" s="206">
        <f t="shared" si="14"/>
        <v>11306</v>
      </c>
      <c r="K160" s="208">
        <v>653</v>
      </c>
      <c r="L160" s="206">
        <f>K160*2</f>
        <v>1306</v>
      </c>
      <c r="M160" s="206">
        <f t="shared" si="8"/>
        <v>10000</v>
      </c>
      <c r="N160" s="209">
        <f t="shared" si="9"/>
        <v>16959</v>
      </c>
      <c r="O160" s="210">
        <f t="shared" si="10"/>
        <v>152631</v>
      </c>
    </row>
    <row r="161" spans="1:15" ht="15">
      <c r="A161" s="64" t="s">
        <v>219</v>
      </c>
      <c r="B161" s="63" t="s">
        <v>106</v>
      </c>
      <c r="C161" s="143" t="s">
        <v>655</v>
      </c>
      <c r="D161" s="204">
        <v>3330</v>
      </c>
      <c r="E161" s="217" t="s">
        <v>656</v>
      </c>
      <c r="F161" s="205">
        <v>42618</v>
      </c>
      <c r="G161" s="206">
        <f t="shared" si="13"/>
        <v>6660</v>
      </c>
      <c r="H161" s="207">
        <v>0</v>
      </c>
      <c r="I161" s="207">
        <v>0</v>
      </c>
      <c r="J161" s="206">
        <f t="shared" si="14"/>
        <v>6660</v>
      </c>
      <c r="K161" s="208">
        <v>130</v>
      </c>
      <c r="L161" s="206">
        <f>K161*2</f>
        <v>260</v>
      </c>
      <c r="M161" s="206">
        <f t="shared" si="8"/>
        <v>6400</v>
      </c>
      <c r="N161" s="209">
        <f t="shared" si="9"/>
        <v>9990</v>
      </c>
      <c r="O161" s="210">
        <f t="shared" si="10"/>
        <v>89910</v>
      </c>
    </row>
    <row r="162" spans="1:15" ht="15">
      <c r="A162" s="64" t="s">
        <v>219</v>
      </c>
      <c r="B162" s="63" t="s">
        <v>106</v>
      </c>
      <c r="C162" s="143" t="s">
        <v>657</v>
      </c>
      <c r="D162" s="204">
        <v>3083</v>
      </c>
      <c r="E162" s="217" t="s">
        <v>658</v>
      </c>
      <c r="F162" s="205">
        <v>42618</v>
      </c>
      <c r="G162" s="206">
        <f t="shared" si="13"/>
        <v>6166</v>
      </c>
      <c r="H162" s="207">
        <v>0</v>
      </c>
      <c r="I162" s="207">
        <v>0</v>
      </c>
      <c r="J162" s="206">
        <f t="shared" si="14"/>
        <v>6166</v>
      </c>
      <c r="K162" s="208">
        <v>83</v>
      </c>
      <c r="L162" s="206">
        <f t="shared" si="11"/>
        <v>166</v>
      </c>
      <c r="M162" s="206">
        <f t="shared" si="8"/>
        <v>6000</v>
      </c>
      <c r="N162" s="209">
        <f t="shared" si="9"/>
        <v>9249</v>
      </c>
      <c r="O162" s="210">
        <f t="shared" si="10"/>
        <v>83241</v>
      </c>
    </row>
    <row r="163" spans="1:15" ht="15">
      <c r="A163" s="64" t="s">
        <v>219</v>
      </c>
      <c r="B163" s="63" t="s">
        <v>106</v>
      </c>
      <c r="C163" s="143" t="s">
        <v>659</v>
      </c>
      <c r="D163" s="204">
        <v>5653</v>
      </c>
      <c r="E163" s="217" t="s">
        <v>660</v>
      </c>
      <c r="F163" s="205">
        <v>42618</v>
      </c>
      <c r="G163" s="206">
        <f t="shared" si="13"/>
        <v>11306</v>
      </c>
      <c r="H163" s="207">
        <v>0</v>
      </c>
      <c r="I163" s="207">
        <v>0</v>
      </c>
      <c r="J163" s="206">
        <f t="shared" si="14"/>
        <v>11306</v>
      </c>
      <c r="K163" s="208">
        <v>653</v>
      </c>
      <c r="L163" s="206">
        <f t="shared" si="11"/>
        <v>1306</v>
      </c>
      <c r="M163" s="206">
        <f t="shared" si="8"/>
        <v>10000</v>
      </c>
      <c r="N163" s="209">
        <f t="shared" si="9"/>
        <v>16959</v>
      </c>
      <c r="O163" s="210">
        <f t="shared" si="10"/>
        <v>152631</v>
      </c>
    </row>
    <row r="164" spans="1:15" ht="15">
      <c r="A164" s="64" t="s">
        <v>219</v>
      </c>
      <c r="B164" s="63" t="s">
        <v>106</v>
      </c>
      <c r="C164" s="143" t="s">
        <v>661</v>
      </c>
      <c r="D164" s="204">
        <v>2746</v>
      </c>
      <c r="E164" s="217" t="s">
        <v>131</v>
      </c>
      <c r="F164" s="205">
        <v>42618</v>
      </c>
      <c r="G164" s="206">
        <f t="shared" si="13"/>
        <v>5492</v>
      </c>
      <c r="H164" s="207">
        <v>0</v>
      </c>
      <c r="I164" s="207">
        <v>0</v>
      </c>
      <c r="J164" s="206">
        <f t="shared" si="14"/>
        <v>5492</v>
      </c>
      <c r="K164" s="208">
        <v>46</v>
      </c>
      <c r="L164" s="206">
        <f t="shared" si="11"/>
        <v>92</v>
      </c>
      <c r="M164" s="206">
        <f aca="true" t="shared" si="15" ref="M164:M227">G164-L164</f>
        <v>5400</v>
      </c>
      <c r="N164" s="209">
        <f t="shared" si="9"/>
        <v>8238</v>
      </c>
      <c r="O164" s="210">
        <f t="shared" si="10"/>
        <v>74142</v>
      </c>
    </row>
    <row r="165" spans="1:15" ht="15">
      <c r="A165" s="64" t="s">
        <v>219</v>
      </c>
      <c r="B165" s="63" t="s">
        <v>106</v>
      </c>
      <c r="C165" s="143" t="s">
        <v>662</v>
      </c>
      <c r="D165" s="204">
        <v>2505</v>
      </c>
      <c r="E165" s="217" t="s">
        <v>663</v>
      </c>
      <c r="F165" s="205">
        <v>42618</v>
      </c>
      <c r="G165" s="206">
        <f t="shared" si="13"/>
        <v>5010</v>
      </c>
      <c r="H165" s="207">
        <v>0</v>
      </c>
      <c r="I165" s="207">
        <v>0</v>
      </c>
      <c r="J165" s="206">
        <f>G165</f>
        <v>5010</v>
      </c>
      <c r="K165" s="208">
        <v>5</v>
      </c>
      <c r="L165" s="206">
        <f t="shared" si="11"/>
        <v>10</v>
      </c>
      <c r="M165" s="206">
        <f t="shared" si="15"/>
        <v>5000</v>
      </c>
      <c r="N165" s="209">
        <f aca="true" t="shared" si="16" ref="N165:N228">G165*1.5</f>
        <v>7515</v>
      </c>
      <c r="O165" s="210">
        <f t="shared" si="10"/>
        <v>67635</v>
      </c>
    </row>
    <row r="166" spans="1:15" ht="15">
      <c r="A166" s="64" t="s">
        <v>219</v>
      </c>
      <c r="B166" s="63" t="s">
        <v>106</v>
      </c>
      <c r="C166" s="143" t="s">
        <v>664</v>
      </c>
      <c r="D166" s="204">
        <v>2746</v>
      </c>
      <c r="E166" s="217" t="s">
        <v>665</v>
      </c>
      <c r="F166" s="205">
        <v>42618</v>
      </c>
      <c r="G166" s="206">
        <f t="shared" si="13"/>
        <v>5492</v>
      </c>
      <c r="H166" s="207">
        <v>0</v>
      </c>
      <c r="I166" s="207">
        <v>0</v>
      </c>
      <c r="J166" s="206">
        <f>G166</f>
        <v>5492</v>
      </c>
      <c r="K166" s="208">
        <v>46</v>
      </c>
      <c r="L166" s="206">
        <f t="shared" si="11"/>
        <v>92</v>
      </c>
      <c r="M166" s="206">
        <f t="shared" si="15"/>
        <v>5400</v>
      </c>
      <c r="N166" s="209">
        <f t="shared" si="16"/>
        <v>8238</v>
      </c>
      <c r="O166" s="210">
        <f t="shared" si="10"/>
        <v>74142</v>
      </c>
    </row>
    <row r="167" spans="1:15" ht="15">
      <c r="A167" s="64" t="s">
        <v>219</v>
      </c>
      <c r="B167" s="63" t="s">
        <v>106</v>
      </c>
      <c r="C167" s="143" t="s">
        <v>666</v>
      </c>
      <c r="D167" s="204">
        <v>839</v>
      </c>
      <c r="E167" s="217" t="s">
        <v>138</v>
      </c>
      <c r="F167" s="205">
        <v>42618</v>
      </c>
      <c r="G167" s="206">
        <f t="shared" si="13"/>
        <v>1678</v>
      </c>
      <c r="H167" s="207">
        <v>0</v>
      </c>
      <c r="I167" s="207">
        <v>0</v>
      </c>
      <c r="J167" s="206">
        <v>5716</v>
      </c>
      <c r="K167" s="208">
        <v>-161</v>
      </c>
      <c r="L167" s="206">
        <f t="shared" si="11"/>
        <v>-322</v>
      </c>
      <c r="M167" s="206">
        <f t="shared" si="15"/>
        <v>2000</v>
      </c>
      <c r="N167" s="209">
        <f t="shared" si="16"/>
        <v>2517</v>
      </c>
      <c r="O167" s="210">
        <f aca="true" t="shared" si="17" ref="O167:O230">(G167*12)+N167</f>
        <v>22653</v>
      </c>
    </row>
    <row r="168" spans="1:15" ht="15">
      <c r="A168" s="64" t="s">
        <v>219</v>
      </c>
      <c r="B168" s="63" t="s">
        <v>106</v>
      </c>
      <c r="C168" s="143" t="s">
        <v>667</v>
      </c>
      <c r="D168" s="204">
        <v>2505</v>
      </c>
      <c r="E168" s="217" t="s">
        <v>668</v>
      </c>
      <c r="F168" s="205">
        <v>42618</v>
      </c>
      <c r="G168" s="206">
        <f t="shared" si="13"/>
        <v>5010</v>
      </c>
      <c r="H168" s="207">
        <v>0</v>
      </c>
      <c r="I168" s="207">
        <v>0</v>
      </c>
      <c r="J168" s="206">
        <f aca="true" t="shared" si="18" ref="J168:J230">G168</f>
        <v>5010</v>
      </c>
      <c r="K168" s="208">
        <v>5</v>
      </c>
      <c r="L168" s="206">
        <f t="shared" si="11"/>
        <v>10</v>
      </c>
      <c r="M168" s="206">
        <f t="shared" si="15"/>
        <v>5000</v>
      </c>
      <c r="N168" s="209">
        <f t="shared" si="16"/>
        <v>7515</v>
      </c>
      <c r="O168" s="210">
        <f t="shared" si="17"/>
        <v>67635</v>
      </c>
    </row>
    <row r="169" spans="1:15" ht="15">
      <c r="A169" s="64" t="s">
        <v>219</v>
      </c>
      <c r="B169" s="63" t="s">
        <v>106</v>
      </c>
      <c r="C169" s="143" t="s">
        <v>669</v>
      </c>
      <c r="D169" s="204">
        <v>2135</v>
      </c>
      <c r="E169" s="217" t="s">
        <v>670</v>
      </c>
      <c r="F169" s="205">
        <v>42618</v>
      </c>
      <c r="G169" s="206">
        <f t="shared" si="13"/>
        <v>4270</v>
      </c>
      <c r="H169" s="207">
        <v>0</v>
      </c>
      <c r="I169" s="207">
        <v>0</v>
      </c>
      <c r="J169" s="206">
        <f t="shared" si="18"/>
        <v>4270</v>
      </c>
      <c r="K169" s="208">
        <v>-65</v>
      </c>
      <c r="L169" s="206">
        <f t="shared" si="11"/>
        <v>-130</v>
      </c>
      <c r="M169" s="206">
        <f t="shared" si="15"/>
        <v>4400</v>
      </c>
      <c r="N169" s="209">
        <f t="shared" si="16"/>
        <v>6405</v>
      </c>
      <c r="O169" s="210">
        <f t="shared" si="17"/>
        <v>57645</v>
      </c>
    </row>
    <row r="170" spans="1:15" ht="15">
      <c r="A170" s="64" t="s">
        <v>219</v>
      </c>
      <c r="B170" s="63" t="s">
        <v>106</v>
      </c>
      <c r="C170" s="143" t="s">
        <v>671</v>
      </c>
      <c r="D170" s="204">
        <v>7560</v>
      </c>
      <c r="E170" s="217" t="s">
        <v>672</v>
      </c>
      <c r="F170" s="205">
        <v>42618</v>
      </c>
      <c r="G170" s="206">
        <f t="shared" si="13"/>
        <v>15120</v>
      </c>
      <c r="H170" s="207">
        <v>0</v>
      </c>
      <c r="I170" s="207">
        <v>0</v>
      </c>
      <c r="J170" s="206">
        <f t="shared" si="18"/>
        <v>15120</v>
      </c>
      <c r="K170" s="208">
        <v>1060</v>
      </c>
      <c r="L170" s="206">
        <f t="shared" si="11"/>
        <v>2120</v>
      </c>
      <c r="M170" s="206">
        <f t="shared" si="15"/>
        <v>13000</v>
      </c>
      <c r="N170" s="209">
        <f t="shared" si="16"/>
        <v>22680</v>
      </c>
      <c r="O170" s="210">
        <f t="shared" si="17"/>
        <v>204120</v>
      </c>
    </row>
    <row r="171" spans="1:15" ht="15">
      <c r="A171" s="64" t="s">
        <v>219</v>
      </c>
      <c r="B171" s="63" t="s">
        <v>106</v>
      </c>
      <c r="C171" s="143" t="s">
        <v>673</v>
      </c>
      <c r="D171" s="204">
        <v>2505</v>
      </c>
      <c r="E171" s="217" t="s">
        <v>668</v>
      </c>
      <c r="F171" s="205">
        <v>42618</v>
      </c>
      <c r="G171" s="206">
        <f t="shared" si="13"/>
        <v>5010</v>
      </c>
      <c r="H171" s="207">
        <v>0</v>
      </c>
      <c r="I171" s="207">
        <v>0</v>
      </c>
      <c r="J171" s="206">
        <f t="shared" si="18"/>
        <v>5010</v>
      </c>
      <c r="K171" s="208">
        <v>5</v>
      </c>
      <c r="L171" s="206">
        <f t="shared" si="11"/>
        <v>10</v>
      </c>
      <c r="M171" s="206">
        <f t="shared" si="15"/>
        <v>5000</v>
      </c>
      <c r="N171" s="209">
        <f t="shared" si="16"/>
        <v>7515</v>
      </c>
      <c r="O171" s="210">
        <f t="shared" si="17"/>
        <v>67635</v>
      </c>
    </row>
    <row r="172" spans="1:15" ht="15">
      <c r="A172" s="64" t="s">
        <v>219</v>
      </c>
      <c r="B172" s="63" t="s">
        <v>106</v>
      </c>
      <c r="C172" s="143" t="s">
        <v>674</v>
      </c>
      <c r="D172" s="204">
        <v>9467</v>
      </c>
      <c r="E172" s="217" t="s">
        <v>675</v>
      </c>
      <c r="F172" s="205">
        <v>42618</v>
      </c>
      <c r="G172" s="206">
        <f t="shared" si="13"/>
        <v>18934</v>
      </c>
      <c r="H172" s="207">
        <v>0</v>
      </c>
      <c r="I172" s="207">
        <v>0</v>
      </c>
      <c r="J172" s="206">
        <f t="shared" si="18"/>
        <v>18934</v>
      </c>
      <c r="K172" s="208">
        <v>1467</v>
      </c>
      <c r="L172" s="206">
        <f t="shared" si="11"/>
        <v>2934</v>
      </c>
      <c r="M172" s="206">
        <f t="shared" si="15"/>
        <v>16000</v>
      </c>
      <c r="N172" s="209">
        <f t="shared" si="16"/>
        <v>28401</v>
      </c>
      <c r="O172" s="210">
        <f t="shared" si="17"/>
        <v>255609</v>
      </c>
    </row>
    <row r="173" spans="1:15" ht="15">
      <c r="A173" s="64" t="s">
        <v>219</v>
      </c>
      <c r="B173" s="63" t="s">
        <v>106</v>
      </c>
      <c r="C173" s="143" t="s">
        <v>676</v>
      </c>
      <c r="D173" s="204">
        <v>2135</v>
      </c>
      <c r="E173" s="217" t="s">
        <v>677</v>
      </c>
      <c r="F173" s="205">
        <v>42618</v>
      </c>
      <c r="G173" s="206">
        <f t="shared" si="13"/>
        <v>4270</v>
      </c>
      <c r="H173" s="207">
        <v>0</v>
      </c>
      <c r="I173" s="207">
        <v>0</v>
      </c>
      <c r="J173" s="206">
        <f t="shared" si="18"/>
        <v>4270</v>
      </c>
      <c r="K173" s="208">
        <v>-65</v>
      </c>
      <c r="L173" s="206">
        <f t="shared" si="11"/>
        <v>-130</v>
      </c>
      <c r="M173" s="206">
        <f t="shared" si="15"/>
        <v>4400</v>
      </c>
      <c r="N173" s="209">
        <f t="shared" si="16"/>
        <v>6405</v>
      </c>
      <c r="O173" s="210">
        <f t="shared" si="17"/>
        <v>57645</v>
      </c>
    </row>
    <row r="174" spans="1:15" ht="15">
      <c r="A174" s="64" t="s">
        <v>219</v>
      </c>
      <c r="B174" s="63" t="s">
        <v>106</v>
      </c>
      <c r="C174" s="143" t="s">
        <v>678</v>
      </c>
      <c r="D174" s="204">
        <v>2135</v>
      </c>
      <c r="E174" s="217" t="s">
        <v>677</v>
      </c>
      <c r="F174" s="205">
        <v>42618</v>
      </c>
      <c r="G174" s="206">
        <f t="shared" si="13"/>
        <v>4270</v>
      </c>
      <c r="H174" s="207">
        <v>0</v>
      </c>
      <c r="I174" s="207">
        <v>0</v>
      </c>
      <c r="J174" s="206">
        <f t="shared" si="18"/>
        <v>4270</v>
      </c>
      <c r="K174" s="208">
        <v>-65</v>
      </c>
      <c r="L174" s="206">
        <f t="shared" si="11"/>
        <v>-130</v>
      </c>
      <c r="M174" s="206">
        <f t="shared" si="15"/>
        <v>4400</v>
      </c>
      <c r="N174" s="209">
        <f t="shared" si="16"/>
        <v>6405</v>
      </c>
      <c r="O174" s="210">
        <f t="shared" si="17"/>
        <v>57645</v>
      </c>
    </row>
    <row r="175" spans="1:15" ht="15">
      <c r="A175" s="64" t="s">
        <v>219</v>
      </c>
      <c r="B175" s="63" t="s">
        <v>106</v>
      </c>
      <c r="C175" s="143" t="s">
        <v>679</v>
      </c>
      <c r="D175" s="204">
        <v>2135</v>
      </c>
      <c r="E175" s="217" t="s">
        <v>677</v>
      </c>
      <c r="F175" s="205">
        <v>42618</v>
      </c>
      <c r="G175" s="206">
        <f t="shared" si="13"/>
        <v>4270</v>
      </c>
      <c r="H175" s="207">
        <v>0</v>
      </c>
      <c r="I175" s="207">
        <v>0</v>
      </c>
      <c r="J175" s="206">
        <f t="shared" si="18"/>
        <v>4270</v>
      </c>
      <c r="K175" s="208">
        <v>-65</v>
      </c>
      <c r="L175" s="206">
        <f t="shared" si="11"/>
        <v>-130</v>
      </c>
      <c r="M175" s="206">
        <f t="shared" si="15"/>
        <v>4400</v>
      </c>
      <c r="N175" s="209">
        <f t="shared" si="16"/>
        <v>6405</v>
      </c>
      <c r="O175" s="210">
        <f t="shared" si="17"/>
        <v>57645</v>
      </c>
    </row>
    <row r="176" spans="1:15" ht="15">
      <c r="A176" s="64" t="s">
        <v>219</v>
      </c>
      <c r="B176" s="63" t="s">
        <v>106</v>
      </c>
      <c r="C176" s="143" t="s">
        <v>680</v>
      </c>
      <c r="D176" s="204">
        <v>2135</v>
      </c>
      <c r="E176" s="217" t="s">
        <v>677</v>
      </c>
      <c r="F176" s="205">
        <v>42618</v>
      </c>
      <c r="G176" s="206">
        <f t="shared" si="13"/>
        <v>4270</v>
      </c>
      <c r="H176" s="207">
        <v>0</v>
      </c>
      <c r="I176" s="207">
        <v>0</v>
      </c>
      <c r="J176" s="206">
        <f t="shared" si="18"/>
        <v>4270</v>
      </c>
      <c r="K176" s="208">
        <v>-65</v>
      </c>
      <c r="L176" s="206">
        <f t="shared" si="11"/>
        <v>-130</v>
      </c>
      <c r="M176" s="206">
        <f t="shared" si="15"/>
        <v>4400</v>
      </c>
      <c r="N176" s="209">
        <f t="shared" si="16"/>
        <v>6405</v>
      </c>
      <c r="O176" s="210">
        <f t="shared" si="17"/>
        <v>57645</v>
      </c>
    </row>
    <row r="177" spans="1:15" ht="15">
      <c r="A177" s="64" t="s">
        <v>219</v>
      </c>
      <c r="B177" s="63" t="s">
        <v>106</v>
      </c>
      <c r="C177" s="143" t="s">
        <v>681</v>
      </c>
      <c r="D177" s="204">
        <v>2135</v>
      </c>
      <c r="E177" s="217" t="s">
        <v>677</v>
      </c>
      <c r="F177" s="205">
        <v>42618</v>
      </c>
      <c r="G177" s="206">
        <f t="shared" si="13"/>
        <v>4270</v>
      </c>
      <c r="H177" s="207">
        <v>0</v>
      </c>
      <c r="I177" s="207">
        <v>0</v>
      </c>
      <c r="J177" s="206">
        <f t="shared" si="18"/>
        <v>4270</v>
      </c>
      <c r="K177" s="208">
        <v>-65</v>
      </c>
      <c r="L177" s="206">
        <f t="shared" si="11"/>
        <v>-130</v>
      </c>
      <c r="M177" s="206">
        <f t="shared" si="15"/>
        <v>4400</v>
      </c>
      <c r="N177" s="209">
        <f t="shared" si="16"/>
        <v>6405</v>
      </c>
      <c r="O177" s="210">
        <f t="shared" si="17"/>
        <v>57645</v>
      </c>
    </row>
    <row r="178" spans="1:15" ht="15">
      <c r="A178" s="64" t="s">
        <v>219</v>
      </c>
      <c r="B178" s="63" t="s">
        <v>106</v>
      </c>
      <c r="C178" s="143" t="s">
        <v>682</v>
      </c>
      <c r="D178" s="204">
        <v>5653</v>
      </c>
      <c r="E178" s="217" t="s">
        <v>683</v>
      </c>
      <c r="F178" s="205">
        <v>42618</v>
      </c>
      <c r="G178" s="206">
        <f t="shared" si="13"/>
        <v>11306</v>
      </c>
      <c r="H178" s="207">
        <v>0</v>
      </c>
      <c r="I178" s="207">
        <v>0</v>
      </c>
      <c r="J178" s="206">
        <f t="shared" si="18"/>
        <v>11306</v>
      </c>
      <c r="K178" s="208">
        <v>653</v>
      </c>
      <c r="L178" s="206">
        <f t="shared" si="11"/>
        <v>1306</v>
      </c>
      <c r="M178" s="206">
        <f t="shared" si="15"/>
        <v>10000</v>
      </c>
      <c r="N178" s="209">
        <f t="shared" si="16"/>
        <v>16959</v>
      </c>
      <c r="O178" s="210">
        <f t="shared" si="17"/>
        <v>152631</v>
      </c>
    </row>
    <row r="179" spans="1:15" ht="15">
      <c r="A179" s="64" t="s">
        <v>219</v>
      </c>
      <c r="B179" s="63" t="s">
        <v>106</v>
      </c>
      <c r="C179" s="143" t="s">
        <v>684</v>
      </c>
      <c r="D179" s="204">
        <v>11403</v>
      </c>
      <c r="E179" s="217" t="s">
        <v>685</v>
      </c>
      <c r="F179" s="205">
        <v>42618</v>
      </c>
      <c r="G179" s="206">
        <f t="shared" si="13"/>
        <v>22806</v>
      </c>
      <c r="H179" s="207">
        <v>0</v>
      </c>
      <c r="I179" s="207">
        <v>0</v>
      </c>
      <c r="J179" s="206">
        <f t="shared" si="18"/>
        <v>22806</v>
      </c>
      <c r="K179" s="208">
        <v>1903</v>
      </c>
      <c r="L179" s="206">
        <f t="shared" si="11"/>
        <v>3806</v>
      </c>
      <c r="M179" s="206">
        <f t="shared" si="15"/>
        <v>19000</v>
      </c>
      <c r="N179" s="209">
        <f t="shared" si="16"/>
        <v>34209</v>
      </c>
      <c r="O179" s="210">
        <f t="shared" si="17"/>
        <v>307881</v>
      </c>
    </row>
    <row r="180" spans="1:15" ht="15">
      <c r="A180" s="64" t="s">
        <v>219</v>
      </c>
      <c r="B180" s="63" t="s">
        <v>106</v>
      </c>
      <c r="C180" s="143" t="s">
        <v>686</v>
      </c>
      <c r="D180" s="204">
        <v>3816</v>
      </c>
      <c r="E180" s="217" t="s">
        <v>687</v>
      </c>
      <c r="F180" s="205">
        <v>42618</v>
      </c>
      <c r="G180" s="206">
        <f t="shared" si="13"/>
        <v>7632</v>
      </c>
      <c r="H180" s="207">
        <v>0</v>
      </c>
      <c r="I180" s="207">
        <v>0</v>
      </c>
      <c r="J180" s="206">
        <f t="shared" si="18"/>
        <v>7632</v>
      </c>
      <c r="K180" s="208">
        <v>316</v>
      </c>
      <c r="L180" s="206">
        <f t="shared" si="11"/>
        <v>632</v>
      </c>
      <c r="M180" s="206">
        <f t="shared" si="15"/>
        <v>7000</v>
      </c>
      <c r="N180" s="209">
        <f t="shared" si="16"/>
        <v>11448</v>
      </c>
      <c r="O180" s="210">
        <f t="shared" si="17"/>
        <v>103032</v>
      </c>
    </row>
    <row r="181" spans="1:15" ht="15">
      <c r="A181" s="64" t="s">
        <v>219</v>
      </c>
      <c r="B181" s="63" t="s">
        <v>106</v>
      </c>
      <c r="C181" s="143" t="s">
        <v>688</v>
      </c>
      <c r="D181" s="204">
        <v>2505</v>
      </c>
      <c r="E181" s="217" t="s">
        <v>689</v>
      </c>
      <c r="F181" s="205">
        <v>42618</v>
      </c>
      <c r="G181" s="206">
        <f t="shared" si="13"/>
        <v>5010</v>
      </c>
      <c r="H181" s="207">
        <v>0</v>
      </c>
      <c r="I181" s="207">
        <v>0</v>
      </c>
      <c r="J181" s="206">
        <f t="shared" si="18"/>
        <v>5010</v>
      </c>
      <c r="K181" s="208">
        <v>5</v>
      </c>
      <c r="L181" s="206">
        <f t="shared" si="11"/>
        <v>10</v>
      </c>
      <c r="M181" s="206">
        <f t="shared" si="15"/>
        <v>5000</v>
      </c>
      <c r="N181" s="209">
        <f t="shared" si="16"/>
        <v>7515</v>
      </c>
      <c r="O181" s="210">
        <f t="shared" si="17"/>
        <v>67635</v>
      </c>
    </row>
    <row r="182" spans="1:15" ht="15">
      <c r="A182" s="64" t="s">
        <v>219</v>
      </c>
      <c r="B182" s="63" t="s">
        <v>106</v>
      </c>
      <c r="C182" s="143" t="s">
        <v>690</v>
      </c>
      <c r="D182" s="204">
        <v>3083</v>
      </c>
      <c r="E182" s="217" t="s">
        <v>691</v>
      </c>
      <c r="F182" s="205">
        <v>42618</v>
      </c>
      <c r="G182" s="206">
        <f t="shared" si="13"/>
        <v>6166</v>
      </c>
      <c r="H182" s="207">
        <v>0</v>
      </c>
      <c r="I182" s="207">
        <v>0</v>
      </c>
      <c r="J182" s="206">
        <f t="shared" si="18"/>
        <v>6166</v>
      </c>
      <c r="K182" s="208">
        <v>83</v>
      </c>
      <c r="L182" s="206">
        <f t="shared" si="11"/>
        <v>166</v>
      </c>
      <c r="M182" s="206">
        <f t="shared" si="15"/>
        <v>6000</v>
      </c>
      <c r="N182" s="209">
        <f t="shared" si="16"/>
        <v>9249</v>
      </c>
      <c r="O182" s="210">
        <f t="shared" si="17"/>
        <v>83241</v>
      </c>
    </row>
    <row r="183" spans="1:15" ht="15">
      <c r="A183" s="64" t="s">
        <v>219</v>
      </c>
      <c r="B183" s="63" t="s">
        <v>106</v>
      </c>
      <c r="C183" s="143" t="s">
        <v>692</v>
      </c>
      <c r="D183" s="204">
        <v>1053</v>
      </c>
      <c r="E183" s="217" t="s">
        <v>693</v>
      </c>
      <c r="F183" s="205">
        <v>42618</v>
      </c>
      <c r="G183" s="206">
        <f t="shared" si="13"/>
        <v>2106</v>
      </c>
      <c r="H183" s="207">
        <v>0</v>
      </c>
      <c r="I183" s="207">
        <v>0</v>
      </c>
      <c r="J183" s="206">
        <f t="shared" si="18"/>
        <v>2106</v>
      </c>
      <c r="K183" s="208">
        <v>-147</v>
      </c>
      <c r="L183" s="206">
        <f t="shared" si="11"/>
        <v>-294</v>
      </c>
      <c r="M183" s="206">
        <f t="shared" si="15"/>
        <v>2400</v>
      </c>
      <c r="N183" s="209">
        <f t="shared" si="16"/>
        <v>3159</v>
      </c>
      <c r="O183" s="210">
        <f t="shared" si="17"/>
        <v>28431</v>
      </c>
    </row>
    <row r="184" spans="1:15" ht="15">
      <c r="A184" s="64" t="s">
        <v>219</v>
      </c>
      <c r="B184" s="63" t="s">
        <v>106</v>
      </c>
      <c r="C184" s="143" t="s">
        <v>694</v>
      </c>
      <c r="D184" s="204">
        <v>2505</v>
      </c>
      <c r="E184" s="217" t="s">
        <v>695</v>
      </c>
      <c r="F184" s="205">
        <v>42618</v>
      </c>
      <c r="G184" s="206">
        <f t="shared" si="13"/>
        <v>5010</v>
      </c>
      <c r="H184" s="207">
        <v>0</v>
      </c>
      <c r="I184" s="207">
        <v>0</v>
      </c>
      <c r="J184" s="206">
        <f t="shared" si="18"/>
        <v>5010</v>
      </c>
      <c r="K184" s="214">
        <v>5</v>
      </c>
      <c r="L184" s="206">
        <f t="shared" si="11"/>
        <v>10</v>
      </c>
      <c r="M184" s="206">
        <f t="shared" si="15"/>
        <v>5000</v>
      </c>
      <c r="N184" s="209">
        <f t="shared" si="16"/>
        <v>7515</v>
      </c>
      <c r="O184" s="210">
        <f t="shared" si="17"/>
        <v>67635</v>
      </c>
    </row>
    <row r="185" spans="1:15" ht="15">
      <c r="A185" s="64" t="s">
        <v>219</v>
      </c>
      <c r="B185" s="63" t="s">
        <v>106</v>
      </c>
      <c r="C185" s="143" t="s">
        <v>696</v>
      </c>
      <c r="D185" s="204">
        <v>3816</v>
      </c>
      <c r="E185" s="217" t="s">
        <v>695</v>
      </c>
      <c r="F185" s="205">
        <v>42618</v>
      </c>
      <c r="G185" s="206">
        <f t="shared" si="13"/>
        <v>7632</v>
      </c>
      <c r="H185" s="207">
        <v>0</v>
      </c>
      <c r="I185" s="207">
        <v>0</v>
      </c>
      <c r="J185" s="206">
        <f t="shared" si="18"/>
        <v>7632</v>
      </c>
      <c r="K185" s="214">
        <v>316</v>
      </c>
      <c r="L185" s="206">
        <f t="shared" si="11"/>
        <v>632</v>
      </c>
      <c r="M185" s="206">
        <f t="shared" si="15"/>
        <v>7000</v>
      </c>
      <c r="N185" s="209">
        <f t="shared" si="16"/>
        <v>11448</v>
      </c>
      <c r="O185" s="210">
        <f t="shared" si="17"/>
        <v>103032</v>
      </c>
    </row>
    <row r="186" spans="1:15" ht="15">
      <c r="A186" s="64" t="s">
        <v>219</v>
      </c>
      <c r="B186" s="63" t="s">
        <v>106</v>
      </c>
      <c r="C186" s="143" t="s">
        <v>697</v>
      </c>
      <c r="D186" s="204">
        <v>2135</v>
      </c>
      <c r="E186" s="217" t="s">
        <v>695</v>
      </c>
      <c r="F186" s="205">
        <v>42618</v>
      </c>
      <c r="G186" s="206">
        <f t="shared" si="13"/>
        <v>4270</v>
      </c>
      <c r="H186" s="207">
        <v>0</v>
      </c>
      <c r="I186" s="207">
        <v>0</v>
      </c>
      <c r="J186" s="206">
        <f t="shared" si="18"/>
        <v>4270</v>
      </c>
      <c r="K186" s="214">
        <v>-65</v>
      </c>
      <c r="L186" s="206">
        <f t="shared" si="11"/>
        <v>-130</v>
      </c>
      <c r="M186" s="206">
        <f t="shared" si="15"/>
        <v>4400</v>
      </c>
      <c r="N186" s="209">
        <f t="shared" si="16"/>
        <v>6405</v>
      </c>
      <c r="O186" s="210">
        <f t="shared" si="17"/>
        <v>57645</v>
      </c>
    </row>
    <row r="187" spans="1:15" ht="15">
      <c r="A187" s="64" t="s">
        <v>219</v>
      </c>
      <c r="B187" s="63" t="s">
        <v>106</v>
      </c>
      <c r="C187" s="143" t="s">
        <v>698</v>
      </c>
      <c r="D187" s="204">
        <v>3083</v>
      </c>
      <c r="E187" s="217" t="s">
        <v>699</v>
      </c>
      <c r="F187" s="205">
        <v>42618</v>
      </c>
      <c r="G187" s="206">
        <f t="shared" si="13"/>
        <v>6166</v>
      </c>
      <c r="H187" s="207">
        <v>0</v>
      </c>
      <c r="I187" s="207">
        <v>0</v>
      </c>
      <c r="J187" s="206">
        <f t="shared" si="18"/>
        <v>6166</v>
      </c>
      <c r="K187" s="208">
        <v>83</v>
      </c>
      <c r="L187" s="206">
        <f t="shared" si="11"/>
        <v>166</v>
      </c>
      <c r="M187" s="206">
        <f t="shared" si="15"/>
        <v>6000</v>
      </c>
      <c r="N187" s="209">
        <f t="shared" si="16"/>
        <v>9249</v>
      </c>
      <c r="O187" s="210">
        <f t="shared" si="17"/>
        <v>83241</v>
      </c>
    </row>
    <row r="188" spans="1:15" ht="15">
      <c r="A188" s="64" t="s">
        <v>219</v>
      </c>
      <c r="B188" s="63" t="s">
        <v>106</v>
      </c>
      <c r="C188" s="143" t="s">
        <v>700</v>
      </c>
      <c r="D188" s="204">
        <v>3083</v>
      </c>
      <c r="E188" s="217" t="s">
        <v>701</v>
      </c>
      <c r="F188" s="205">
        <v>42618</v>
      </c>
      <c r="G188" s="206">
        <f t="shared" si="13"/>
        <v>6166</v>
      </c>
      <c r="H188" s="207">
        <v>0</v>
      </c>
      <c r="I188" s="207">
        <v>0</v>
      </c>
      <c r="J188" s="206">
        <f t="shared" si="18"/>
        <v>6166</v>
      </c>
      <c r="K188" s="208">
        <v>83</v>
      </c>
      <c r="L188" s="206">
        <f t="shared" si="11"/>
        <v>166</v>
      </c>
      <c r="M188" s="206">
        <f t="shared" si="15"/>
        <v>6000</v>
      </c>
      <c r="N188" s="209">
        <f t="shared" si="16"/>
        <v>9249</v>
      </c>
      <c r="O188" s="210">
        <f t="shared" si="17"/>
        <v>83241</v>
      </c>
    </row>
    <row r="189" spans="1:15" ht="15">
      <c r="A189" s="64" t="s">
        <v>219</v>
      </c>
      <c r="B189" s="63" t="s">
        <v>106</v>
      </c>
      <c r="C189" s="143" t="s">
        <v>702</v>
      </c>
      <c r="D189" s="204">
        <v>2505</v>
      </c>
      <c r="E189" s="217" t="s">
        <v>701</v>
      </c>
      <c r="F189" s="205">
        <v>42618</v>
      </c>
      <c r="G189" s="206">
        <f t="shared" si="13"/>
        <v>5010</v>
      </c>
      <c r="H189" s="207">
        <v>0</v>
      </c>
      <c r="I189" s="207">
        <v>0</v>
      </c>
      <c r="J189" s="206">
        <f t="shared" si="18"/>
        <v>5010</v>
      </c>
      <c r="K189" s="208">
        <v>5</v>
      </c>
      <c r="L189" s="206">
        <f t="shared" si="11"/>
        <v>10</v>
      </c>
      <c r="M189" s="206">
        <f t="shared" si="15"/>
        <v>5000</v>
      </c>
      <c r="N189" s="209">
        <f t="shared" si="16"/>
        <v>7515</v>
      </c>
      <c r="O189" s="210">
        <f t="shared" si="17"/>
        <v>67635</v>
      </c>
    </row>
    <row r="190" spans="1:15" ht="15">
      <c r="A190" s="64" t="s">
        <v>219</v>
      </c>
      <c r="B190" s="63" t="s">
        <v>106</v>
      </c>
      <c r="C190" s="143" t="s">
        <v>703</v>
      </c>
      <c r="D190" s="204">
        <v>2505</v>
      </c>
      <c r="E190" s="217" t="s">
        <v>701</v>
      </c>
      <c r="F190" s="205">
        <v>42618</v>
      </c>
      <c r="G190" s="206">
        <f t="shared" si="13"/>
        <v>5010</v>
      </c>
      <c r="H190" s="207">
        <v>0</v>
      </c>
      <c r="I190" s="207">
        <v>0</v>
      </c>
      <c r="J190" s="206">
        <f t="shared" si="18"/>
        <v>5010</v>
      </c>
      <c r="K190" s="208">
        <v>5</v>
      </c>
      <c r="L190" s="206">
        <f t="shared" si="11"/>
        <v>10</v>
      </c>
      <c r="M190" s="206">
        <f t="shared" si="15"/>
        <v>5000</v>
      </c>
      <c r="N190" s="209">
        <f t="shared" si="16"/>
        <v>7515</v>
      </c>
      <c r="O190" s="210">
        <f t="shared" si="17"/>
        <v>67635</v>
      </c>
    </row>
    <row r="191" spans="1:15" ht="15">
      <c r="A191" s="64" t="s">
        <v>219</v>
      </c>
      <c r="B191" s="63" t="s">
        <v>106</v>
      </c>
      <c r="C191" s="143" t="s">
        <v>704</v>
      </c>
      <c r="D191" s="204">
        <v>3816</v>
      </c>
      <c r="E191" s="217" t="s">
        <v>705</v>
      </c>
      <c r="F191" s="205">
        <v>42618</v>
      </c>
      <c r="G191" s="206">
        <f t="shared" si="13"/>
        <v>7632</v>
      </c>
      <c r="H191" s="207">
        <v>0</v>
      </c>
      <c r="I191" s="207">
        <v>0</v>
      </c>
      <c r="J191" s="206">
        <f t="shared" si="18"/>
        <v>7632</v>
      </c>
      <c r="K191" s="208">
        <v>316</v>
      </c>
      <c r="L191" s="206">
        <f t="shared" si="11"/>
        <v>632</v>
      </c>
      <c r="M191" s="206">
        <f t="shared" si="15"/>
        <v>7000</v>
      </c>
      <c r="N191" s="209">
        <f t="shared" si="16"/>
        <v>11448</v>
      </c>
      <c r="O191" s="210">
        <f t="shared" si="17"/>
        <v>103032</v>
      </c>
    </row>
    <row r="192" spans="1:15" ht="15">
      <c r="A192" s="64" t="s">
        <v>219</v>
      </c>
      <c r="B192" s="63" t="s">
        <v>106</v>
      </c>
      <c r="C192" s="143" t="s">
        <v>706</v>
      </c>
      <c r="D192" s="204">
        <v>1920</v>
      </c>
      <c r="E192" s="217" t="s">
        <v>132</v>
      </c>
      <c r="F192" s="205">
        <v>42618</v>
      </c>
      <c r="G192" s="206">
        <f aca="true" t="shared" si="19" ref="G192:G265">D192*2</f>
        <v>3840</v>
      </c>
      <c r="H192" s="207">
        <v>0</v>
      </c>
      <c r="I192" s="207">
        <v>0</v>
      </c>
      <c r="J192" s="206">
        <f t="shared" si="18"/>
        <v>3840</v>
      </c>
      <c r="K192" s="208">
        <v>-80</v>
      </c>
      <c r="L192" s="206">
        <f aca="true" t="shared" si="20" ref="L192:L245">K192*2</f>
        <v>-160</v>
      </c>
      <c r="M192" s="206">
        <f t="shared" si="15"/>
        <v>4000</v>
      </c>
      <c r="N192" s="209">
        <f t="shared" si="16"/>
        <v>5760</v>
      </c>
      <c r="O192" s="210">
        <f t="shared" si="17"/>
        <v>51840</v>
      </c>
    </row>
    <row r="193" spans="1:15" ht="15">
      <c r="A193" s="64" t="s">
        <v>219</v>
      </c>
      <c r="B193" s="63" t="s">
        <v>106</v>
      </c>
      <c r="C193" s="143" t="s">
        <v>707</v>
      </c>
      <c r="D193" s="204">
        <v>1373</v>
      </c>
      <c r="E193" s="217" t="s">
        <v>126</v>
      </c>
      <c r="F193" s="205">
        <v>42618</v>
      </c>
      <c r="G193" s="206">
        <f t="shared" si="19"/>
        <v>2746</v>
      </c>
      <c r="H193" s="207">
        <v>0</v>
      </c>
      <c r="I193" s="207">
        <v>0</v>
      </c>
      <c r="J193" s="206">
        <f t="shared" si="18"/>
        <v>2746</v>
      </c>
      <c r="K193" s="208">
        <v>-127</v>
      </c>
      <c r="L193" s="206">
        <f t="shared" si="20"/>
        <v>-254</v>
      </c>
      <c r="M193" s="206">
        <f t="shared" si="15"/>
        <v>3000</v>
      </c>
      <c r="N193" s="209">
        <f t="shared" si="16"/>
        <v>4119</v>
      </c>
      <c r="O193" s="210">
        <f t="shared" si="17"/>
        <v>37071</v>
      </c>
    </row>
    <row r="194" spans="1:15" ht="15">
      <c r="A194" s="64" t="s">
        <v>219</v>
      </c>
      <c r="B194" s="63" t="s">
        <v>106</v>
      </c>
      <c r="C194" s="143" t="s">
        <v>708</v>
      </c>
      <c r="D194" s="204">
        <v>1373</v>
      </c>
      <c r="E194" s="217" t="s">
        <v>126</v>
      </c>
      <c r="F194" s="205">
        <v>42618</v>
      </c>
      <c r="G194" s="206">
        <f t="shared" si="19"/>
        <v>2746</v>
      </c>
      <c r="H194" s="207">
        <v>0</v>
      </c>
      <c r="I194" s="207">
        <v>0</v>
      </c>
      <c r="J194" s="206">
        <f t="shared" si="18"/>
        <v>2746</v>
      </c>
      <c r="K194" s="208">
        <v>-127</v>
      </c>
      <c r="L194" s="206">
        <f t="shared" si="20"/>
        <v>-254</v>
      </c>
      <c r="M194" s="206">
        <f t="shared" si="15"/>
        <v>3000</v>
      </c>
      <c r="N194" s="209">
        <f t="shared" si="16"/>
        <v>4119</v>
      </c>
      <c r="O194" s="210">
        <f t="shared" si="17"/>
        <v>37071</v>
      </c>
    </row>
    <row r="195" spans="1:15" ht="15">
      <c r="A195" s="64" t="s">
        <v>219</v>
      </c>
      <c r="B195" s="63" t="s">
        <v>106</v>
      </c>
      <c r="C195" s="143" t="s">
        <v>709</v>
      </c>
      <c r="D195" s="204">
        <v>2135</v>
      </c>
      <c r="E195" s="217" t="s">
        <v>710</v>
      </c>
      <c r="F195" s="205">
        <v>42618</v>
      </c>
      <c r="G195" s="206">
        <f t="shared" si="19"/>
        <v>4270</v>
      </c>
      <c r="H195" s="207">
        <v>0</v>
      </c>
      <c r="I195" s="207">
        <v>0</v>
      </c>
      <c r="J195" s="206">
        <f t="shared" si="18"/>
        <v>4270</v>
      </c>
      <c r="K195" s="208">
        <v>-65</v>
      </c>
      <c r="L195" s="206">
        <f t="shared" si="20"/>
        <v>-130</v>
      </c>
      <c r="M195" s="206">
        <f t="shared" si="15"/>
        <v>4400</v>
      </c>
      <c r="N195" s="209">
        <f t="shared" si="16"/>
        <v>6405</v>
      </c>
      <c r="O195" s="210">
        <f t="shared" si="17"/>
        <v>57645</v>
      </c>
    </row>
    <row r="196" spans="1:15" ht="15">
      <c r="A196" s="64" t="s">
        <v>219</v>
      </c>
      <c r="B196" s="63" t="s">
        <v>106</v>
      </c>
      <c r="C196" s="143" t="s">
        <v>711</v>
      </c>
      <c r="D196" s="204">
        <v>1920</v>
      </c>
      <c r="E196" s="217" t="s">
        <v>710</v>
      </c>
      <c r="F196" s="205">
        <v>42618</v>
      </c>
      <c r="G196" s="206">
        <f t="shared" si="19"/>
        <v>3840</v>
      </c>
      <c r="H196" s="207">
        <v>0</v>
      </c>
      <c r="I196" s="207">
        <v>0</v>
      </c>
      <c r="J196" s="206">
        <f t="shared" si="18"/>
        <v>3840</v>
      </c>
      <c r="K196" s="208">
        <v>-80</v>
      </c>
      <c r="L196" s="206">
        <f t="shared" si="20"/>
        <v>-160</v>
      </c>
      <c r="M196" s="206">
        <f t="shared" si="15"/>
        <v>4000</v>
      </c>
      <c r="N196" s="209">
        <f t="shared" si="16"/>
        <v>5760</v>
      </c>
      <c r="O196" s="210">
        <f t="shared" si="17"/>
        <v>51840</v>
      </c>
    </row>
    <row r="197" spans="1:15" ht="15">
      <c r="A197" s="64" t="s">
        <v>219</v>
      </c>
      <c r="B197" s="63" t="s">
        <v>106</v>
      </c>
      <c r="C197" s="143" t="s">
        <v>712</v>
      </c>
      <c r="D197" s="204">
        <v>2858</v>
      </c>
      <c r="E197" s="217" t="s">
        <v>710</v>
      </c>
      <c r="F197" s="205">
        <v>42618</v>
      </c>
      <c r="G197" s="206">
        <f t="shared" si="19"/>
        <v>5716</v>
      </c>
      <c r="H197" s="207">
        <v>0</v>
      </c>
      <c r="I197" s="207">
        <v>0</v>
      </c>
      <c r="J197" s="206">
        <f t="shared" si="18"/>
        <v>5716</v>
      </c>
      <c r="K197" s="208">
        <v>58</v>
      </c>
      <c r="L197" s="206">
        <f t="shared" si="20"/>
        <v>116</v>
      </c>
      <c r="M197" s="206">
        <f t="shared" si="15"/>
        <v>5600</v>
      </c>
      <c r="N197" s="209">
        <f t="shared" si="16"/>
        <v>8574</v>
      </c>
      <c r="O197" s="210">
        <f t="shared" si="17"/>
        <v>77166</v>
      </c>
    </row>
    <row r="198" spans="1:15" ht="15">
      <c r="A198" s="64" t="s">
        <v>219</v>
      </c>
      <c r="B198" s="63" t="s">
        <v>106</v>
      </c>
      <c r="C198" s="143" t="s">
        <v>713</v>
      </c>
      <c r="D198" s="204">
        <v>1814</v>
      </c>
      <c r="E198" s="217" t="s">
        <v>714</v>
      </c>
      <c r="F198" s="205">
        <v>42618</v>
      </c>
      <c r="G198" s="206">
        <f t="shared" si="19"/>
        <v>3628</v>
      </c>
      <c r="H198" s="207">
        <v>0</v>
      </c>
      <c r="I198" s="207">
        <v>0</v>
      </c>
      <c r="J198" s="206">
        <f t="shared" si="18"/>
        <v>3628</v>
      </c>
      <c r="K198" s="208">
        <v>-86</v>
      </c>
      <c r="L198" s="206">
        <f t="shared" si="20"/>
        <v>-172</v>
      </c>
      <c r="M198" s="206">
        <f t="shared" si="15"/>
        <v>3800</v>
      </c>
      <c r="N198" s="209">
        <f t="shared" si="16"/>
        <v>5442</v>
      </c>
      <c r="O198" s="210">
        <f t="shared" si="17"/>
        <v>48978</v>
      </c>
    </row>
    <row r="199" spans="1:15" ht="15">
      <c r="A199" s="64" t="s">
        <v>219</v>
      </c>
      <c r="B199" s="63" t="s">
        <v>106</v>
      </c>
      <c r="C199" s="143" t="s">
        <v>715</v>
      </c>
      <c r="D199" s="204">
        <v>1814</v>
      </c>
      <c r="E199" s="217" t="s">
        <v>714</v>
      </c>
      <c r="F199" s="205">
        <v>42618</v>
      </c>
      <c r="G199" s="206">
        <f t="shared" si="19"/>
        <v>3628</v>
      </c>
      <c r="H199" s="207">
        <v>0</v>
      </c>
      <c r="I199" s="207">
        <v>0</v>
      </c>
      <c r="J199" s="206">
        <f t="shared" si="18"/>
        <v>3628</v>
      </c>
      <c r="K199" s="208">
        <v>-86</v>
      </c>
      <c r="L199" s="206">
        <f t="shared" si="20"/>
        <v>-172</v>
      </c>
      <c r="M199" s="206">
        <f t="shared" si="15"/>
        <v>3800</v>
      </c>
      <c r="N199" s="209">
        <f t="shared" si="16"/>
        <v>5442</v>
      </c>
      <c r="O199" s="210">
        <f t="shared" si="17"/>
        <v>48978</v>
      </c>
    </row>
    <row r="200" spans="1:15" ht="15">
      <c r="A200" s="64" t="s">
        <v>219</v>
      </c>
      <c r="B200" s="63" t="s">
        <v>106</v>
      </c>
      <c r="C200" s="143" t="s">
        <v>716</v>
      </c>
      <c r="D200" s="204">
        <v>1814</v>
      </c>
      <c r="E200" s="217" t="s">
        <v>714</v>
      </c>
      <c r="F200" s="205">
        <v>42618</v>
      </c>
      <c r="G200" s="206">
        <f t="shared" si="19"/>
        <v>3628</v>
      </c>
      <c r="H200" s="207">
        <v>0</v>
      </c>
      <c r="I200" s="207">
        <v>0</v>
      </c>
      <c r="J200" s="206">
        <f t="shared" si="18"/>
        <v>3628</v>
      </c>
      <c r="K200" s="208">
        <v>-86</v>
      </c>
      <c r="L200" s="206">
        <f t="shared" si="20"/>
        <v>-172</v>
      </c>
      <c r="M200" s="206">
        <f t="shared" si="15"/>
        <v>3800</v>
      </c>
      <c r="N200" s="209">
        <f t="shared" si="16"/>
        <v>5442</v>
      </c>
      <c r="O200" s="210">
        <f t="shared" si="17"/>
        <v>48978</v>
      </c>
    </row>
    <row r="201" spans="1:15" ht="15">
      <c r="A201" s="64" t="s">
        <v>219</v>
      </c>
      <c r="B201" s="63" t="s">
        <v>106</v>
      </c>
      <c r="C201" s="143" t="s">
        <v>717</v>
      </c>
      <c r="D201" s="204">
        <v>1814</v>
      </c>
      <c r="E201" s="217" t="s">
        <v>714</v>
      </c>
      <c r="F201" s="205">
        <v>42618</v>
      </c>
      <c r="G201" s="206">
        <f t="shared" si="19"/>
        <v>3628</v>
      </c>
      <c r="H201" s="207">
        <v>0</v>
      </c>
      <c r="I201" s="207">
        <v>0</v>
      </c>
      <c r="J201" s="206">
        <f t="shared" si="18"/>
        <v>3628</v>
      </c>
      <c r="K201" s="208">
        <v>-86</v>
      </c>
      <c r="L201" s="206">
        <f t="shared" si="20"/>
        <v>-172</v>
      </c>
      <c r="M201" s="206">
        <f t="shared" si="15"/>
        <v>3800</v>
      </c>
      <c r="N201" s="209">
        <f t="shared" si="16"/>
        <v>5442</v>
      </c>
      <c r="O201" s="210">
        <f t="shared" si="17"/>
        <v>48978</v>
      </c>
    </row>
    <row r="202" spans="1:15" ht="15">
      <c r="A202" s="64" t="s">
        <v>219</v>
      </c>
      <c r="B202" s="63" t="s">
        <v>106</v>
      </c>
      <c r="C202" s="143" t="s">
        <v>718</v>
      </c>
      <c r="D202" s="204">
        <v>1814</v>
      </c>
      <c r="E202" s="217" t="s">
        <v>714</v>
      </c>
      <c r="F202" s="205">
        <v>42618</v>
      </c>
      <c r="G202" s="206">
        <f t="shared" si="19"/>
        <v>3628</v>
      </c>
      <c r="H202" s="207">
        <v>0</v>
      </c>
      <c r="I202" s="207">
        <v>0</v>
      </c>
      <c r="J202" s="206">
        <f t="shared" si="18"/>
        <v>3628</v>
      </c>
      <c r="K202" s="208">
        <v>-86</v>
      </c>
      <c r="L202" s="206">
        <f t="shared" si="20"/>
        <v>-172</v>
      </c>
      <c r="M202" s="206">
        <f t="shared" si="15"/>
        <v>3800</v>
      </c>
      <c r="N202" s="209">
        <f t="shared" si="16"/>
        <v>5442</v>
      </c>
      <c r="O202" s="210">
        <f t="shared" si="17"/>
        <v>48978</v>
      </c>
    </row>
    <row r="203" spans="1:15" ht="15">
      <c r="A203" s="64" t="s">
        <v>219</v>
      </c>
      <c r="B203" s="63" t="s">
        <v>106</v>
      </c>
      <c r="C203" s="143" t="s">
        <v>719</v>
      </c>
      <c r="D203" s="204">
        <v>1814</v>
      </c>
      <c r="E203" s="217" t="s">
        <v>720</v>
      </c>
      <c r="F203" s="205">
        <v>42618</v>
      </c>
      <c r="G203" s="206">
        <f t="shared" si="19"/>
        <v>3628</v>
      </c>
      <c r="H203" s="207">
        <v>0</v>
      </c>
      <c r="I203" s="207">
        <v>0</v>
      </c>
      <c r="J203" s="206">
        <f t="shared" si="18"/>
        <v>3628</v>
      </c>
      <c r="K203" s="208">
        <v>-86</v>
      </c>
      <c r="L203" s="206">
        <f t="shared" si="20"/>
        <v>-172</v>
      </c>
      <c r="M203" s="206">
        <f t="shared" si="15"/>
        <v>3800</v>
      </c>
      <c r="N203" s="209">
        <f t="shared" si="16"/>
        <v>5442</v>
      </c>
      <c r="O203" s="210">
        <f t="shared" si="17"/>
        <v>48978</v>
      </c>
    </row>
    <row r="204" spans="1:15" ht="15">
      <c r="A204" s="64" t="s">
        <v>219</v>
      </c>
      <c r="B204" s="63" t="s">
        <v>106</v>
      </c>
      <c r="C204" s="143" t="s">
        <v>721</v>
      </c>
      <c r="D204" s="204">
        <v>1814</v>
      </c>
      <c r="E204" s="217" t="s">
        <v>720</v>
      </c>
      <c r="F204" s="205">
        <v>42618</v>
      </c>
      <c r="G204" s="206">
        <f t="shared" si="19"/>
        <v>3628</v>
      </c>
      <c r="H204" s="207">
        <v>0</v>
      </c>
      <c r="I204" s="207">
        <v>0</v>
      </c>
      <c r="J204" s="206">
        <f t="shared" si="18"/>
        <v>3628</v>
      </c>
      <c r="K204" s="208">
        <v>-86</v>
      </c>
      <c r="L204" s="206">
        <f t="shared" si="20"/>
        <v>-172</v>
      </c>
      <c r="M204" s="206">
        <f t="shared" si="15"/>
        <v>3800</v>
      </c>
      <c r="N204" s="209">
        <f t="shared" si="16"/>
        <v>5442</v>
      </c>
      <c r="O204" s="210">
        <f t="shared" si="17"/>
        <v>48978</v>
      </c>
    </row>
    <row r="205" spans="1:15" ht="15">
      <c r="A205" s="64" t="s">
        <v>219</v>
      </c>
      <c r="B205" s="63" t="s">
        <v>106</v>
      </c>
      <c r="C205" s="143" t="s">
        <v>722</v>
      </c>
      <c r="D205" s="204">
        <v>1266</v>
      </c>
      <c r="E205" s="217" t="s">
        <v>723</v>
      </c>
      <c r="F205" s="205">
        <v>42618</v>
      </c>
      <c r="G205" s="206">
        <f t="shared" si="19"/>
        <v>2532</v>
      </c>
      <c r="H205" s="207">
        <v>0</v>
      </c>
      <c r="I205" s="207">
        <v>0</v>
      </c>
      <c r="J205" s="206">
        <f t="shared" si="18"/>
        <v>2532</v>
      </c>
      <c r="K205" s="208">
        <v>-134</v>
      </c>
      <c r="L205" s="206">
        <f t="shared" si="20"/>
        <v>-268</v>
      </c>
      <c r="M205" s="206">
        <f t="shared" si="15"/>
        <v>2800</v>
      </c>
      <c r="N205" s="209">
        <f t="shared" si="16"/>
        <v>3798</v>
      </c>
      <c r="O205" s="210">
        <f t="shared" si="17"/>
        <v>34182</v>
      </c>
    </row>
    <row r="206" spans="1:15" ht="15">
      <c r="A206" s="64" t="s">
        <v>219</v>
      </c>
      <c r="B206" s="63" t="s">
        <v>106</v>
      </c>
      <c r="C206" s="143" t="s">
        <v>724</v>
      </c>
      <c r="D206" s="204">
        <v>1266</v>
      </c>
      <c r="E206" s="217" t="s">
        <v>723</v>
      </c>
      <c r="F206" s="205">
        <v>42618</v>
      </c>
      <c r="G206" s="206">
        <f t="shared" si="19"/>
        <v>2532</v>
      </c>
      <c r="H206" s="207">
        <v>0</v>
      </c>
      <c r="I206" s="207">
        <v>0</v>
      </c>
      <c r="J206" s="206">
        <f t="shared" si="18"/>
        <v>2532</v>
      </c>
      <c r="K206" s="208">
        <v>-134</v>
      </c>
      <c r="L206" s="206">
        <f t="shared" si="20"/>
        <v>-268</v>
      </c>
      <c r="M206" s="206">
        <f t="shared" si="15"/>
        <v>2800</v>
      </c>
      <c r="N206" s="209">
        <f t="shared" si="16"/>
        <v>3798</v>
      </c>
      <c r="O206" s="210">
        <f t="shared" si="17"/>
        <v>34182</v>
      </c>
    </row>
    <row r="207" spans="1:15" ht="15">
      <c r="A207" s="64" t="s">
        <v>219</v>
      </c>
      <c r="B207" s="63" t="s">
        <v>106</v>
      </c>
      <c r="C207" s="143" t="s">
        <v>725</v>
      </c>
      <c r="D207" s="204">
        <v>1160</v>
      </c>
      <c r="E207" s="217" t="s">
        <v>124</v>
      </c>
      <c r="F207" s="205">
        <v>42618</v>
      </c>
      <c r="G207" s="206">
        <f t="shared" si="19"/>
        <v>2320</v>
      </c>
      <c r="H207" s="207">
        <v>0</v>
      </c>
      <c r="I207" s="207">
        <v>0</v>
      </c>
      <c r="J207" s="206">
        <f t="shared" si="18"/>
        <v>2320</v>
      </c>
      <c r="K207" s="208">
        <v>-140</v>
      </c>
      <c r="L207" s="206">
        <f t="shared" si="20"/>
        <v>-280</v>
      </c>
      <c r="M207" s="206">
        <f t="shared" si="15"/>
        <v>2600</v>
      </c>
      <c r="N207" s="209">
        <f t="shared" si="16"/>
        <v>3480</v>
      </c>
      <c r="O207" s="210">
        <f t="shared" si="17"/>
        <v>31320</v>
      </c>
    </row>
    <row r="208" spans="1:15" ht="15">
      <c r="A208" s="64" t="s">
        <v>219</v>
      </c>
      <c r="B208" s="63" t="s">
        <v>106</v>
      </c>
      <c r="C208" s="143" t="s">
        <v>726</v>
      </c>
      <c r="D208" s="204">
        <v>1160</v>
      </c>
      <c r="E208" s="217" t="s">
        <v>124</v>
      </c>
      <c r="F208" s="205">
        <v>42618</v>
      </c>
      <c r="G208" s="206">
        <f t="shared" si="19"/>
        <v>2320</v>
      </c>
      <c r="H208" s="207">
        <v>0</v>
      </c>
      <c r="I208" s="207">
        <v>0</v>
      </c>
      <c r="J208" s="206">
        <f t="shared" si="18"/>
        <v>2320</v>
      </c>
      <c r="K208" s="208">
        <v>-140</v>
      </c>
      <c r="L208" s="206">
        <f t="shared" si="20"/>
        <v>-280</v>
      </c>
      <c r="M208" s="206">
        <f t="shared" si="15"/>
        <v>2600</v>
      </c>
      <c r="N208" s="209">
        <f t="shared" si="16"/>
        <v>3480</v>
      </c>
      <c r="O208" s="210">
        <f t="shared" si="17"/>
        <v>31320</v>
      </c>
    </row>
    <row r="209" spans="1:15" ht="15">
      <c r="A209" s="64" t="s">
        <v>219</v>
      </c>
      <c r="B209" s="63" t="s">
        <v>106</v>
      </c>
      <c r="C209" s="143" t="s">
        <v>727</v>
      </c>
      <c r="D209" s="204">
        <v>1160</v>
      </c>
      <c r="E209" s="217" t="s">
        <v>124</v>
      </c>
      <c r="F209" s="205">
        <v>42618</v>
      </c>
      <c r="G209" s="206">
        <f t="shared" si="19"/>
        <v>2320</v>
      </c>
      <c r="H209" s="207">
        <v>0</v>
      </c>
      <c r="I209" s="207">
        <v>0</v>
      </c>
      <c r="J209" s="206">
        <f t="shared" si="18"/>
        <v>2320</v>
      </c>
      <c r="K209" s="208">
        <v>-140</v>
      </c>
      <c r="L209" s="206">
        <f t="shared" si="20"/>
        <v>-280</v>
      </c>
      <c r="M209" s="206">
        <f t="shared" si="15"/>
        <v>2600</v>
      </c>
      <c r="N209" s="209">
        <f t="shared" si="16"/>
        <v>3480</v>
      </c>
      <c r="O209" s="210">
        <f t="shared" si="17"/>
        <v>31320</v>
      </c>
    </row>
    <row r="210" spans="1:15" ht="15">
      <c r="A210" s="64" t="s">
        <v>219</v>
      </c>
      <c r="B210" s="63" t="s">
        <v>106</v>
      </c>
      <c r="C210" s="143" t="s">
        <v>728</v>
      </c>
      <c r="D210" s="204">
        <v>1160</v>
      </c>
      <c r="E210" s="217" t="s">
        <v>124</v>
      </c>
      <c r="F210" s="205">
        <v>42618</v>
      </c>
      <c r="G210" s="206">
        <f t="shared" si="19"/>
        <v>2320</v>
      </c>
      <c r="H210" s="207">
        <v>0</v>
      </c>
      <c r="I210" s="207">
        <v>0</v>
      </c>
      <c r="J210" s="206">
        <f t="shared" si="18"/>
        <v>2320</v>
      </c>
      <c r="K210" s="208">
        <v>-140</v>
      </c>
      <c r="L210" s="206">
        <f t="shared" si="20"/>
        <v>-280</v>
      </c>
      <c r="M210" s="206">
        <f t="shared" si="15"/>
        <v>2600</v>
      </c>
      <c r="N210" s="209">
        <f t="shared" si="16"/>
        <v>3480</v>
      </c>
      <c r="O210" s="210">
        <f t="shared" si="17"/>
        <v>31320</v>
      </c>
    </row>
    <row r="211" spans="1:15" ht="15">
      <c r="A211" s="64" t="s">
        <v>219</v>
      </c>
      <c r="B211" s="63" t="s">
        <v>106</v>
      </c>
      <c r="C211" s="143" t="s">
        <v>729</v>
      </c>
      <c r="D211" s="204">
        <v>1160</v>
      </c>
      <c r="E211" s="217" t="s">
        <v>124</v>
      </c>
      <c r="F211" s="205">
        <v>42618</v>
      </c>
      <c r="G211" s="206">
        <f t="shared" si="19"/>
        <v>2320</v>
      </c>
      <c r="H211" s="207">
        <v>0</v>
      </c>
      <c r="I211" s="207">
        <v>0</v>
      </c>
      <c r="J211" s="206">
        <f t="shared" si="18"/>
        <v>2320</v>
      </c>
      <c r="K211" s="208">
        <v>-140</v>
      </c>
      <c r="L211" s="206">
        <f t="shared" si="20"/>
        <v>-280</v>
      </c>
      <c r="M211" s="206">
        <f t="shared" si="15"/>
        <v>2600</v>
      </c>
      <c r="N211" s="209">
        <f t="shared" si="16"/>
        <v>3480</v>
      </c>
      <c r="O211" s="210">
        <f t="shared" si="17"/>
        <v>31320</v>
      </c>
    </row>
    <row r="212" spans="1:15" ht="15">
      <c r="A212" s="64" t="s">
        <v>219</v>
      </c>
      <c r="B212" s="63" t="s">
        <v>106</v>
      </c>
      <c r="C212" s="143" t="s">
        <v>730</v>
      </c>
      <c r="D212" s="204">
        <v>1920</v>
      </c>
      <c r="E212" s="217" t="s">
        <v>127</v>
      </c>
      <c r="F212" s="205">
        <v>42618</v>
      </c>
      <c r="G212" s="206">
        <f t="shared" si="19"/>
        <v>3840</v>
      </c>
      <c r="H212" s="207">
        <v>0</v>
      </c>
      <c r="I212" s="207">
        <v>0</v>
      </c>
      <c r="J212" s="206">
        <f t="shared" si="18"/>
        <v>3840</v>
      </c>
      <c r="K212" s="208">
        <v>-80</v>
      </c>
      <c r="L212" s="206">
        <f t="shared" si="20"/>
        <v>-160</v>
      </c>
      <c r="M212" s="206">
        <f t="shared" si="15"/>
        <v>4000</v>
      </c>
      <c r="N212" s="209">
        <f t="shared" si="16"/>
        <v>5760</v>
      </c>
      <c r="O212" s="210">
        <f t="shared" si="17"/>
        <v>51840</v>
      </c>
    </row>
    <row r="213" spans="1:15" ht="15">
      <c r="A213" s="64" t="s">
        <v>219</v>
      </c>
      <c r="B213" s="63" t="s">
        <v>106</v>
      </c>
      <c r="C213" s="143" t="s">
        <v>731</v>
      </c>
      <c r="D213" s="204">
        <v>1814</v>
      </c>
      <c r="E213" s="217" t="s">
        <v>498</v>
      </c>
      <c r="F213" s="205">
        <v>42618</v>
      </c>
      <c r="G213" s="206">
        <f t="shared" si="19"/>
        <v>3628</v>
      </c>
      <c r="H213" s="207">
        <v>0</v>
      </c>
      <c r="I213" s="207">
        <v>0</v>
      </c>
      <c r="J213" s="206">
        <f t="shared" si="18"/>
        <v>3628</v>
      </c>
      <c r="K213" s="208">
        <v>-86</v>
      </c>
      <c r="L213" s="206">
        <f t="shared" si="20"/>
        <v>-172</v>
      </c>
      <c r="M213" s="206">
        <f t="shared" si="15"/>
        <v>3800</v>
      </c>
      <c r="N213" s="209">
        <f t="shared" si="16"/>
        <v>5442</v>
      </c>
      <c r="O213" s="210">
        <f t="shared" si="17"/>
        <v>48978</v>
      </c>
    </row>
    <row r="214" spans="1:15" ht="15">
      <c r="A214" s="64" t="s">
        <v>219</v>
      </c>
      <c r="B214" s="63" t="s">
        <v>106</v>
      </c>
      <c r="C214" s="143" t="s">
        <v>732</v>
      </c>
      <c r="D214" s="204">
        <v>1587</v>
      </c>
      <c r="E214" s="217" t="s">
        <v>124</v>
      </c>
      <c r="F214" s="205">
        <v>42618</v>
      </c>
      <c r="G214" s="206">
        <f t="shared" si="19"/>
        <v>3174</v>
      </c>
      <c r="H214" s="207">
        <v>0</v>
      </c>
      <c r="I214" s="207">
        <v>0</v>
      </c>
      <c r="J214" s="206">
        <f t="shared" si="18"/>
        <v>3174</v>
      </c>
      <c r="K214" s="208">
        <v>-113</v>
      </c>
      <c r="L214" s="206">
        <f t="shared" si="20"/>
        <v>-226</v>
      </c>
      <c r="M214" s="206">
        <f t="shared" si="15"/>
        <v>3400</v>
      </c>
      <c r="N214" s="209">
        <f t="shared" si="16"/>
        <v>4761</v>
      </c>
      <c r="O214" s="210">
        <f t="shared" si="17"/>
        <v>42849</v>
      </c>
    </row>
    <row r="215" spans="1:15" ht="15">
      <c r="A215" s="64" t="s">
        <v>219</v>
      </c>
      <c r="B215" s="63" t="s">
        <v>106</v>
      </c>
      <c r="C215" s="143" t="s">
        <v>733</v>
      </c>
      <c r="D215" s="204">
        <v>1160</v>
      </c>
      <c r="E215" s="217" t="s">
        <v>124</v>
      </c>
      <c r="F215" s="205">
        <v>42618</v>
      </c>
      <c r="G215" s="206">
        <f t="shared" si="19"/>
        <v>2320</v>
      </c>
      <c r="H215" s="207">
        <v>0</v>
      </c>
      <c r="I215" s="207">
        <v>0</v>
      </c>
      <c r="J215" s="206">
        <f t="shared" si="18"/>
        <v>2320</v>
      </c>
      <c r="K215" s="208">
        <v>-140</v>
      </c>
      <c r="L215" s="206">
        <f t="shared" si="20"/>
        <v>-280</v>
      </c>
      <c r="M215" s="206">
        <f t="shared" si="15"/>
        <v>2600</v>
      </c>
      <c r="N215" s="209">
        <f t="shared" si="16"/>
        <v>3480</v>
      </c>
      <c r="O215" s="210">
        <f t="shared" si="17"/>
        <v>31320</v>
      </c>
    </row>
    <row r="216" spans="1:15" ht="15">
      <c r="A216" s="64" t="s">
        <v>219</v>
      </c>
      <c r="B216" s="63" t="s">
        <v>106</v>
      </c>
      <c r="C216" s="143" t="s">
        <v>734</v>
      </c>
      <c r="D216" s="204">
        <v>1266</v>
      </c>
      <c r="E216" s="217" t="s">
        <v>723</v>
      </c>
      <c r="F216" s="205">
        <v>42618</v>
      </c>
      <c r="G216" s="206">
        <f t="shared" si="19"/>
        <v>2532</v>
      </c>
      <c r="H216" s="207">
        <v>0</v>
      </c>
      <c r="I216" s="207">
        <v>0</v>
      </c>
      <c r="J216" s="206">
        <f t="shared" si="18"/>
        <v>2532</v>
      </c>
      <c r="K216" s="208">
        <v>-134</v>
      </c>
      <c r="L216" s="206">
        <f t="shared" si="20"/>
        <v>-268</v>
      </c>
      <c r="M216" s="206">
        <f t="shared" si="15"/>
        <v>2800</v>
      </c>
      <c r="N216" s="209">
        <f t="shared" si="16"/>
        <v>3798</v>
      </c>
      <c r="O216" s="210">
        <f t="shared" si="17"/>
        <v>34182</v>
      </c>
    </row>
    <row r="217" spans="1:15" ht="15">
      <c r="A217" s="64" t="s">
        <v>219</v>
      </c>
      <c r="B217" s="63" t="s">
        <v>106</v>
      </c>
      <c r="C217" s="143" t="s">
        <v>735</v>
      </c>
      <c r="D217" s="204">
        <v>2135</v>
      </c>
      <c r="E217" s="217" t="s">
        <v>710</v>
      </c>
      <c r="F217" s="205">
        <v>42618</v>
      </c>
      <c r="G217" s="206">
        <f t="shared" si="19"/>
        <v>4270</v>
      </c>
      <c r="H217" s="207">
        <v>0</v>
      </c>
      <c r="I217" s="207">
        <v>0</v>
      </c>
      <c r="J217" s="206">
        <f t="shared" si="18"/>
        <v>4270</v>
      </c>
      <c r="K217" s="208">
        <v>-65</v>
      </c>
      <c r="L217" s="206">
        <f t="shared" si="20"/>
        <v>-130</v>
      </c>
      <c r="M217" s="206">
        <f t="shared" si="15"/>
        <v>4400</v>
      </c>
      <c r="N217" s="209">
        <f t="shared" si="16"/>
        <v>6405</v>
      </c>
      <c r="O217" s="210">
        <f t="shared" si="17"/>
        <v>57645</v>
      </c>
    </row>
    <row r="218" spans="1:15" ht="15">
      <c r="A218" s="64" t="s">
        <v>219</v>
      </c>
      <c r="B218" s="63" t="s">
        <v>106</v>
      </c>
      <c r="C218" s="143" t="s">
        <v>736</v>
      </c>
      <c r="D218" s="204">
        <v>12056</v>
      </c>
      <c r="E218" s="217" t="s">
        <v>737</v>
      </c>
      <c r="F218" s="205">
        <v>42618</v>
      </c>
      <c r="G218" s="206">
        <f t="shared" si="19"/>
        <v>24112</v>
      </c>
      <c r="H218" s="207">
        <v>0</v>
      </c>
      <c r="I218" s="207">
        <v>0</v>
      </c>
      <c r="J218" s="206">
        <f t="shared" si="18"/>
        <v>24112</v>
      </c>
      <c r="K218" s="208">
        <v>2056</v>
      </c>
      <c r="L218" s="206">
        <f t="shared" si="20"/>
        <v>4112</v>
      </c>
      <c r="M218" s="206">
        <f t="shared" si="15"/>
        <v>20000</v>
      </c>
      <c r="N218" s="209">
        <f t="shared" si="16"/>
        <v>36168</v>
      </c>
      <c r="O218" s="210">
        <f t="shared" si="17"/>
        <v>325512</v>
      </c>
    </row>
    <row r="219" spans="1:15" ht="15">
      <c r="A219" s="64" t="s">
        <v>219</v>
      </c>
      <c r="B219" s="63" t="s">
        <v>106</v>
      </c>
      <c r="C219" s="143" t="s">
        <v>738</v>
      </c>
      <c r="D219" s="204">
        <v>2505</v>
      </c>
      <c r="E219" s="217" t="s">
        <v>739</v>
      </c>
      <c r="F219" s="205">
        <v>42618</v>
      </c>
      <c r="G219" s="206">
        <f t="shared" si="19"/>
        <v>5010</v>
      </c>
      <c r="H219" s="207">
        <v>0</v>
      </c>
      <c r="I219" s="207">
        <v>0</v>
      </c>
      <c r="J219" s="206">
        <f t="shared" si="18"/>
        <v>5010</v>
      </c>
      <c r="K219" s="208">
        <v>5</v>
      </c>
      <c r="L219" s="206">
        <f t="shared" si="20"/>
        <v>10</v>
      </c>
      <c r="M219" s="206">
        <f t="shared" si="15"/>
        <v>5000</v>
      </c>
      <c r="N219" s="209">
        <f t="shared" si="16"/>
        <v>7515</v>
      </c>
      <c r="O219" s="210">
        <f t="shared" si="17"/>
        <v>67635</v>
      </c>
    </row>
    <row r="220" spans="1:15" ht="15">
      <c r="A220" s="64" t="s">
        <v>219</v>
      </c>
      <c r="B220" s="63" t="s">
        <v>106</v>
      </c>
      <c r="C220" s="143" t="s">
        <v>740</v>
      </c>
      <c r="D220" s="204">
        <v>3816</v>
      </c>
      <c r="E220" s="217" t="s">
        <v>741</v>
      </c>
      <c r="F220" s="205">
        <v>42618</v>
      </c>
      <c r="G220" s="206">
        <f t="shared" si="19"/>
        <v>7632</v>
      </c>
      <c r="H220" s="207">
        <v>0</v>
      </c>
      <c r="I220" s="207">
        <v>0</v>
      </c>
      <c r="J220" s="206">
        <f t="shared" si="18"/>
        <v>7632</v>
      </c>
      <c r="K220" s="208">
        <v>316</v>
      </c>
      <c r="L220" s="206">
        <f t="shared" si="20"/>
        <v>632</v>
      </c>
      <c r="M220" s="206">
        <f t="shared" si="15"/>
        <v>7000</v>
      </c>
      <c r="N220" s="209">
        <f t="shared" si="16"/>
        <v>11448</v>
      </c>
      <c r="O220" s="210">
        <f t="shared" si="17"/>
        <v>103032</v>
      </c>
    </row>
    <row r="221" spans="1:15" ht="15">
      <c r="A221" s="64" t="s">
        <v>219</v>
      </c>
      <c r="B221" s="63" t="s">
        <v>106</v>
      </c>
      <c r="C221" s="143" t="s">
        <v>742</v>
      </c>
      <c r="D221" s="204">
        <v>2505</v>
      </c>
      <c r="E221" s="217" t="s">
        <v>743</v>
      </c>
      <c r="F221" s="205">
        <v>42618</v>
      </c>
      <c r="G221" s="206">
        <f t="shared" si="19"/>
        <v>5010</v>
      </c>
      <c r="H221" s="207">
        <v>0</v>
      </c>
      <c r="I221" s="207">
        <v>0</v>
      </c>
      <c r="J221" s="206">
        <f t="shared" si="18"/>
        <v>5010</v>
      </c>
      <c r="K221" s="208">
        <v>5</v>
      </c>
      <c r="L221" s="206">
        <f t="shared" si="20"/>
        <v>10</v>
      </c>
      <c r="M221" s="206">
        <f t="shared" si="15"/>
        <v>5000</v>
      </c>
      <c r="N221" s="209">
        <f t="shared" si="16"/>
        <v>7515</v>
      </c>
      <c r="O221" s="210">
        <f t="shared" si="17"/>
        <v>67635</v>
      </c>
    </row>
    <row r="222" spans="1:15" ht="15">
      <c r="A222" s="64" t="s">
        <v>219</v>
      </c>
      <c r="B222" s="63" t="s">
        <v>106</v>
      </c>
      <c r="C222" s="143" t="s">
        <v>744</v>
      </c>
      <c r="D222" s="204">
        <v>5653</v>
      </c>
      <c r="E222" s="217" t="s">
        <v>745</v>
      </c>
      <c r="F222" s="205">
        <v>42618</v>
      </c>
      <c r="G222" s="206">
        <f t="shared" si="19"/>
        <v>11306</v>
      </c>
      <c r="H222" s="207">
        <v>0</v>
      </c>
      <c r="I222" s="207">
        <v>0</v>
      </c>
      <c r="J222" s="206">
        <f t="shared" si="18"/>
        <v>11306</v>
      </c>
      <c r="K222" s="208">
        <v>653</v>
      </c>
      <c r="L222" s="206">
        <f t="shared" si="20"/>
        <v>1306</v>
      </c>
      <c r="M222" s="206">
        <f t="shared" si="15"/>
        <v>10000</v>
      </c>
      <c r="N222" s="209">
        <f t="shared" si="16"/>
        <v>16959</v>
      </c>
      <c r="O222" s="210">
        <f t="shared" si="17"/>
        <v>152631</v>
      </c>
    </row>
    <row r="223" spans="1:15" ht="15">
      <c r="A223" s="64" t="s">
        <v>219</v>
      </c>
      <c r="B223" s="63" t="s">
        <v>106</v>
      </c>
      <c r="C223" s="143" t="s">
        <v>746</v>
      </c>
      <c r="D223" s="204">
        <v>3816</v>
      </c>
      <c r="E223" s="217" t="s">
        <v>142</v>
      </c>
      <c r="F223" s="205">
        <v>42618</v>
      </c>
      <c r="G223" s="206">
        <f t="shared" si="19"/>
        <v>7632</v>
      </c>
      <c r="H223" s="207">
        <v>0</v>
      </c>
      <c r="I223" s="207">
        <v>0</v>
      </c>
      <c r="J223" s="206">
        <f t="shared" si="18"/>
        <v>7632</v>
      </c>
      <c r="K223" s="208">
        <v>316</v>
      </c>
      <c r="L223" s="206">
        <f t="shared" si="20"/>
        <v>632</v>
      </c>
      <c r="M223" s="206">
        <f t="shared" si="15"/>
        <v>7000</v>
      </c>
      <c r="N223" s="209">
        <f t="shared" si="16"/>
        <v>11448</v>
      </c>
      <c r="O223" s="210">
        <f t="shared" si="17"/>
        <v>103032</v>
      </c>
    </row>
    <row r="224" spans="1:15" ht="15">
      <c r="A224" s="64" t="s">
        <v>219</v>
      </c>
      <c r="B224" s="63" t="s">
        <v>106</v>
      </c>
      <c r="C224" s="143" t="s">
        <v>747</v>
      </c>
      <c r="D224" s="204">
        <v>3816</v>
      </c>
      <c r="E224" s="217" t="s">
        <v>142</v>
      </c>
      <c r="F224" s="205">
        <v>42618</v>
      </c>
      <c r="G224" s="206">
        <f t="shared" si="19"/>
        <v>7632</v>
      </c>
      <c r="H224" s="207">
        <v>0</v>
      </c>
      <c r="I224" s="207">
        <v>0</v>
      </c>
      <c r="J224" s="206">
        <f t="shared" si="18"/>
        <v>7632</v>
      </c>
      <c r="K224" s="208">
        <v>316</v>
      </c>
      <c r="L224" s="206">
        <f t="shared" si="20"/>
        <v>632</v>
      </c>
      <c r="M224" s="206">
        <f t="shared" si="15"/>
        <v>7000</v>
      </c>
      <c r="N224" s="209">
        <f t="shared" si="16"/>
        <v>11448</v>
      </c>
      <c r="O224" s="210">
        <f t="shared" si="17"/>
        <v>103032</v>
      </c>
    </row>
    <row r="225" spans="1:15" ht="15">
      <c r="A225" s="64" t="s">
        <v>219</v>
      </c>
      <c r="B225" s="63" t="s">
        <v>106</v>
      </c>
      <c r="C225" s="143" t="s">
        <v>748</v>
      </c>
      <c r="D225" s="204">
        <v>3816</v>
      </c>
      <c r="E225" s="217" t="s">
        <v>142</v>
      </c>
      <c r="F225" s="205">
        <v>42618</v>
      </c>
      <c r="G225" s="206">
        <f t="shared" si="19"/>
        <v>7632</v>
      </c>
      <c r="H225" s="207">
        <v>0</v>
      </c>
      <c r="I225" s="207">
        <v>0</v>
      </c>
      <c r="J225" s="206">
        <f t="shared" si="18"/>
        <v>7632</v>
      </c>
      <c r="K225" s="208">
        <v>316</v>
      </c>
      <c r="L225" s="206">
        <f t="shared" si="20"/>
        <v>632</v>
      </c>
      <c r="M225" s="206">
        <f t="shared" si="15"/>
        <v>7000</v>
      </c>
      <c r="N225" s="209">
        <f t="shared" si="16"/>
        <v>11448</v>
      </c>
      <c r="O225" s="210">
        <f t="shared" si="17"/>
        <v>103032</v>
      </c>
    </row>
    <row r="226" spans="1:15" ht="15">
      <c r="A226" s="64" t="s">
        <v>219</v>
      </c>
      <c r="B226" s="63" t="s">
        <v>106</v>
      </c>
      <c r="C226" s="143" t="s">
        <v>749</v>
      </c>
      <c r="D226" s="204">
        <v>2264</v>
      </c>
      <c r="E226" s="217" t="s">
        <v>750</v>
      </c>
      <c r="F226" s="205">
        <v>42618</v>
      </c>
      <c r="G226" s="206">
        <f t="shared" si="19"/>
        <v>4528</v>
      </c>
      <c r="H226" s="207">
        <v>0</v>
      </c>
      <c r="I226" s="207">
        <v>0</v>
      </c>
      <c r="J226" s="206">
        <f t="shared" si="18"/>
        <v>4528</v>
      </c>
      <c r="K226" s="208">
        <v>-36</v>
      </c>
      <c r="L226" s="206">
        <f t="shared" si="20"/>
        <v>-72</v>
      </c>
      <c r="M226" s="206">
        <f t="shared" si="15"/>
        <v>4600</v>
      </c>
      <c r="N226" s="209">
        <f t="shared" si="16"/>
        <v>6792</v>
      </c>
      <c r="O226" s="210">
        <f t="shared" si="17"/>
        <v>61128</v>
      </c>
    </row>
    <row r="227" spans="1:15" ht="15">
      <c r="A227" s="64" t="s">
        <v>219</v>
      </c>
      <c r="B227" s="63" t="s">
        <v>106</v>
      </c>
      <c r="C227" s="143" t="s">
        <v>751</v>
      </c>
      <c r="D227" s="204">
        <v>2505</v>
      </c>
      <c r="E227" s="217" t="s">
        <v>752</v>
      </c>
      <c r="F227" s="205">
        <v>42618</v>
      </c>
      <c r="G227" s="206">
        <f t="shared" si="19"/>
        <v>5010</v>
      </c>
      <c r="H227" s="207">
        <v>0</v>
      </c>
      <c r="I227" s="207">
        <v>0</v>
      </c>
      <c r="J227" s="206">
        <f t="shared" si="18"/>
        <v>5010</v>
      </c>
      <c r="K227" s="208">
        <v>5</v>
      </c>
      <c r="L227" s="206">
        <f t="shared" si="20"/>
        <v>10</v>
      </c>
      <c r="M227" s="206">
        <f t="shared" si="15"/>
        <v>5000</v>
      </c>
      <c r="N227" s="209">
        <f t="shared" si="16"/>
        <v>7515</v>
      </c>
      <c r="O227" s="210">
        <f t="shared" si="17"/>
        <v>67635</v>
      </c>
    </row>
    <row r="228" spans="1:15" ht="15">
      <c r="A228" s="64" t="s">
        <v>219</v>
      </c>
      <c r="B228" s="63" t="s">
        <v>106</v>
      </c>
      <c r="C228" s="143" t="s">
        <v>143</v>
      </c>
      <c r="D228" s="204">
        <v>3816</v>
      </c>
      <c r="E228" s="217" t="s">
        <v>753</v>
      </c>
      <c r="F228" s="205">
        <v>42618</v>
      </c>
      <c r="G228" s="206">
        <f t="shared" si="19"/>
        <v>7632</v>
      </c>
      <c r="H228" s="207">
        <v>0</v>
      </c>
      <c r="I228" s="207">
        <v>0</v>
      </c>
      <c r="J228" s="206">
        <f t="shared" si="18"/>
        <v>7632</v>
      </c>
      <c r="K228" s="208">
        <v>316</v>
      </c>
      <c r="L228" s="206">
        <f t="shared" si="20"/>
        <v>632</v>
      </c>
      <c r="M228" s="206">
        <f aca="true" t="shared" si="21" ref="M228:M291">G228-L228</f>
        <v>7000</v>
      </c>
      <c r="N228" s="209">
        <f t="shared" si="16"/>
        <v>11448</v>
      </c>
      <c r="O228" s="210">
        <f t="shared" si="17"/>
        <v>103032</v>
      </c>
    </row>
    <row r="229" spans="1:15" ht="15">
      <c r="A229" s="64" t="s">
        <v>219</v>
      </c>
      <c r="B229" s="63" t="s">
        <v>106</v>
      </c>
      <c r="C229" s="143" t="s">
        <v>754</v>
      </c>
      <c r="D229" s="204">
        <v>3816</v>
      </c>
      <c r="E229" s="217" t="s">
        <v>755</v>
      </c>
      <c r="F229" s="205">
        <v>42618</v>
      </c>
      <c r="G229" s="206">
        <f t="shared" si="19"/>
        <v>7632</v>
      </c>
      <c r="H229" s="207">
        <v>0</v>
      </c>
      <c r="I229" s="207">
        <v>0</v>
      </c>
      <c r="J229" s="206">
        <f t="shared" si="18"/>
        <v>7632</v>
      </c>
      <c r="K229" s="208">
        <v>316</v>
      </c>
      <c r="L229" s="206">
        <f t="shared" si="20"/>
        <v>632</v>
      </c>
      <c r="M229" s="206">
        <f t="shared" si="21"/>
        <v>7000</v>
      </c>
      <c r="N229" s="209">
        <f aca="true" t="shared" si="22" ref="N229:N292">G229*1.5</f>
        <v>11448</v>
      </c>
      <c r="O229" s="210">
        <f t="shared" si="17"/>
        <v>103032</v>
      </c>
    </row>
    <row r="230" spans="1:15" ht="15">
      <c r="A230" s="64" t="s">
        <v>219</v>
      </c>
      <c r="B230" s="63" t="s">
        <v>106</v>
      </c>
      <c r="C230" s="143" t="s">
        <v>756</v>
      </c>
      <c r="D230" s="204">
        <v>3816</v>
      </c>
      <c r="E230" s="217" t="s">
        <v>755</v>
      </c>
      <c r="F230" s="205">
        <v>42618</v>
      </c>
      <c r="G230" s="206">
        <f t="shared" si="19"/>
        <v>7632</v>
      </c>
      <c r="H230" s="207">
        <v>0</v>
      </c>
      <c r="I230" s="207">
        <v>0</v>
      </c>
      <c r="J230" s="206">
        <f t="shared" si="18"/>
        <v>7632</v>
      </c>
      <c r="K230" s="208">
        <v>316</v>
      </c>
      <c r="L230" s="206">
        <f t="shared" si="20"/>
        <v>632</v>
      </c>
      <c r="M230" s="206">
        <f t="shared" si="21"/>
        <v>7000</v>
      </c>
      <c r="N230" s="209">
        <f t="shared" si="22"/>
        <v>11448</v>
      </c>
      <c r="O230" s="210">
        <f t="shared" si="17"/>
        <v>103032</v>
      </c>
    </row>
    <row r="231" spans="1:15" ht="15">
      <c r="A231" s="64" t="s">
        <v>219</v>
      </c>
      <c r="B231" s="63" t="s">
        <v>106</v>
      </c>
      <c r="C231" s="143" t="s">
        <v>757</v>
      </c>
      <c r="D231" s="204">
        <v>3816</v>
      </c>
      <c r="E231" s="217" t="s">
        <v>755</v>
      </c>
      <c r="F231" s="205">
        <v>42618</v>
      </c>
      <c r="G231" s="206">
        <f t="shared" si="19"/>
        <v>7632</v>
      </c>
      <c r="H231" s="207">
        <v>0</v>
      </c>
      <c r="I231" s="207">
        <v>0</v>
      </c>
      <c r="J231" s="206">
        <f>G231</f>
        <v>7632</v>
      </c>
      <c r="K231" s="208">
        <v>316</v>
      </c>
      <c r="L231" s="206">
        <f t="shared" si="20"/>
        <v>632</v>
      </c>
      <c r="M231" s="206">
        <f t="shared" si="21"/>
        <v>7000</v>
      </c>
      <c r="N231" s="209">
        <f t="shared" si="22"/>
        <v>11448</v>
      </c>
      <c r="O231" s="210">
        <f aca="true" t="shared" si="23" ref="O231:O294">(G231*12)+N231</f>
        <v>103032</v>
      </c>
    </row>
    <row r="232" spans="1:15" ht="15">
      <c r="A232" s="64" t="s">
        <v>219</v>
      </c>
      <c r="B232" s="63" t="s">
        <v>106</v>
      </c>
      <c r="C232" s="143" t="s">
        <v>758</v>
      </c>
      <c r="D232" s="204">
        <v>3816</v>
      </c>
      <c r="E232" s="217" t="s">
        <v>755</v>
      </c>
      <c r="F232" s="205">
        <v>42618</v>
      </c>
      <c r="G232" s="206">
        <f t="shared" si="19"/>
        <v>7632</v>
      </c>
      <c r="H232" s="207">
        <v>0</v>
      </c>
      <c r="I232" s="207">
        <v>0</v>
      </c>
      <c r="J232" s="206">
        <f>G232</f>
        <v>7632</v>
      </c>
      <c r="K232" s="208">
        <v>316</v>
      </c>
      <c r="L232" s="206">
        <f t="shared" si="20"/>
        <v>632</v>
      </c>
      <c r="M232" s="206">
        <f t="shared" si="21"/>
        <v>7000</v>
      </c>
      <c r="N232" s="209">
        <f t="shared" si="22"/>
        <v>11448</v>
      </c>
      <c r="O232" s="210">
        <f t="shared" si="23"/>
        <v>103032</v>
      </c>
    </row>
    <row r="233" spans="1:15" ht="15">
      <c r="A233" s="64" t="s">
        <v>219</v>
      </c>
      <c r="B233" s="63" t="s">
        <v>106</v>
      </c>
      <c r="C233" s="143" t="s">
        <v>759</v>
      </c>
      <c r="D233" s="204">
        <v>3816</v>
      </c>
      <c r="E233" s="217" t="s">
        <v>755</v>
      </c>
      <c r="F233" s="205">
        <v>42618</v>
      </c>
      <c r="G233" s="206">
        <f t="shared" si="19"/>
        <v>7632</v>
      </c>
      <c r="H233" s="207">
        <v>0</v>
      </c>
      <c r="I233" s="207">
        <v>0</v>
      </c>
      <c r="J233" s="206">
        <f>G233</f>
        <v>7632</v>
      </c>
      <c r="K233" s="208">
        <v>316</v>
      </c>
      <c r="L233" s="206">
        <f t="shared" si="20"/>
        <v>632</v>
      </c>
      <c r="M233" s="206">
        <f t="shared" si="21"/>
        <v>7000</v>
      </c>
      <c r="N233" s="209">
        <f t="shared" si="22"/>
        <v>11448</v>
      </c>
      <c r="O233" s="210">
        <f t="shared" si="23"/>
        <v>103032</v>
      </c>
    </row>
    <row r="234" spans="1:15" ht="15">
      <c r="A234" s="64" t="s">
        <v>219</v>
      </c>
      <c r="B234" s="63" t="s">
        <v>106</v>
      </c>
      <c r="C234" s="143" t="s">
        <v>760</v>
      </c>
      <c r="D234" s="204">
        <v>2505</v>
      </c>
      <c r="E234" s="217" t="s">
        <v>109</v>
      </c>
      <c r="F234" s="205">
        <v>42618</v>
      </c>
      <c r="G234" s="206">
        <f t="shared" si="19"/>
        <v>5010</v>
      </c>
      <c r="H234" s="207">
        <v>0</v>
      </c>
      <c r="I234" s="207">
        <v>0</v>
      </c>
      <c r="J234" s="206">
        <f>G234</f>
        <v>5010</v>
      </c>
      <c r="K234" s="208">
        <v>5</v>
      </c>
      <c r="L234" s="206">
        <v>10</v>
      </c>
      <c r="M234" s="206">
        <f t="shared" si="21"/>
        <v>5000</v>
      </c>
      <c r="N234" s="209">
        <f t="shared" si="22"/>
        <v>7515</v>
      </c>
      <c r="O234" s="210">
        <f t="shared" si="23"/>
        <v>67635</v>
      </c>
    </row>
    <row r="235" spans="1:15" ht="15">
      <c r="A235" s="64" t="s">
        <v>219</v>
      </c>
      <c r="B235" s="63" t="s">
        <v>106</v>
      </c>
      <c r="C235" s="143" t="s">
        <v>761</v>
      </c>
      <c r="D235" s="204">
        <v>3816</v>
      </c>
      <c r="E235" s="217" t="s">
        <v>755</v>
      </c>
      <c r="F235" s="205">
        <v>42618</v>
      </c>
      <c r="G235" s="206">
        <f t="shared" si="19"/>
        <v>7632</v>
      </c>
      <c r="H235" s="207">
        <v>0</v>
      </c>
      <c r="I235" s="207">
        <v>0</v>
      </c>
      <c r="J235" s="206">
        <f>G235</f>
        <v>7632</v>
      </c>
      <c r="K235" s="208">
        <v>316</v>
      </c>
      <c r="L235" s="206">
        <f>K235*2</f>
        <v>632</v>
      </c>
      <c r="M235" s="206">
        <f t="shared" si="21"/>
        <v>7000</v>
      </c>
      <c r="N235" s="209">
        <f t="shared" si="22"/>
        <v>11448</v>
      </c>
      <c r="O235" s="210">
        <f t="shared" si="23"/>
        <v>103032</v>
      </c>
    </row>
    <row r="236" spans="1:15" ht="15">
      <c r="A236" s="64" t="s">
        <v>136</v>
      </c>
      <c r="B236" s="63" t="s">
        <v>106</v>
      </c>
      <c r="C236" s="143" t="s">
        <v>762</v>
      </c>
      <c r="D236" s="204">
        <v>5022</v>
      </c>
      <c r="E236" s="217" t="s">
        <v>763</v>
      </c>
      <c r="F236" s="205">
        <v>42618</v>
      </c>
      <c r="G236" s="206">
        <f t="shared" si="19"/>
        <v>10044</v>
      </c>
      <c r="H236" s="207">
        <v>0</v>
      </c>
      <c r="I236" s="207">
        <v>0</v>
      </c>
      <c r="J236" s="206">
        <f aca="true" t="shared" si="24" ref="J236:J299">G236</f>
        <v>10044</v>
      </c>
      <c r="K236" s="208">
        <v>522</v>
      </c>
      <c r="L236" s="206">
        <f>K236*2</f>
        <v>1044</v>
      </c>
      <c r="M236" s="206">
        <f t="shared" si="21"/>
        <v>9000</v>
      </c>
      <c r="N236" s="209">
        <f t="shared" si="22"/>
        <v>15066</v>
      </c>
      <c r="O236" s="210">
        <f t="shared" si="23"/>
        <v>135594</v>
      </c>
    </row>
    <row r="237" spans="1:15" ht="15">
      <c r="A237" s="64" t="s">
        <v>136</v>
      </c>
      <c r="B237" s="63" t="s">
        <v>106</v>
      </c>
      <c r="C237" s="143" t="s">
        <v>764</v>
      </c>
      <c r="D237" s="204">
        <v>1920</v>
      </c>
      <c r="E237" s="217" t="s">
        <v>765</v>
      </c>
      <c r="F237" s="205">
        <v>42618</v>
      </c>
      <c r="G237" s="206">
        <f t="shared" si="19"/>
        <v>3840</v>
      </c>
      <c r="H237" s="207">
        <v>0</v>
      </c>
      <c r="I237" s="207">
        <v>0</v>
      </c>
      <c r="J237" s="206">
        <f t="shared" si="24"/>
        <v>3840</v>
      </c>
      <c r="K237" s="208">
        <v>-80</v>
      </c>
      <c r="L237" s="206">
        <f>K237*2</f>
        <v>-160</v>
      </c>
      <c r="M237" s="206">
        <f t="shared" si="21"/>
        <v>4000</v>
      </c>
      <c r="N237" s="209">
        <f t="shared" si="22"/>
        <v>5760</v>
      </c>
      <c r="O237" s="210">
        <f t="shared" si="23"/>
        <v>51840</v>
      </c>
    </row>
    <row r="238" spans="1:15" ht="15">
      <c r="A238" s="64" t="s">
        <v>136</v>
      </c>
      <c r="B238" s="63" t="s">
        <v>106</v>
      </c>
      <c r="C238" s="143" t="s">
        <v>766</v>
      </c>
      <c r="D238" s="204">
        <v>4413</v>
      </c>
      <c r="E238" s="217" t="s">
        <v>767</v>
      </c>
      <c r="F238" s="205">
        <v>42618</v>
      </c>
      <c r="G238" s="206">
        <f t="shared" si="19"/>
        <v>8826</v>
      </c>
      <c r="H238" s="207">
        <v>0</v>
      </c>
      <c r="I238" s="207">
        <v>0</v>
      </c>
      <c r="J238" s="206">
        <f t="shared" si="24"/>
        <v>8826</v>
      </c>
      <c r="K238" s="208">
        <v>413</v>
      </c>
      <c r="L238" s="206">
        <f t="shared" si="20"/>
        <v>826</v>
      </c>
      <c r="M238" s="206">
        <f t="shared" si="21"/>
        <v>8000</v>
      </c>
      <c r="N238" s="209">
        <f t="shared" si="22"/>
        <v>13239</v>
      </c>
      <c r="O238" s="210">
        <f t="shared" si="23"/>
        <v>119151</v>
      </c>
    </row>
    <row r="239" spans="1:15" ht="15">
      <c r="A239" s="64" t="s">
        <v>136</v>
      </c>
      <c r="B239" s="63" t="s">
        <v>106</v>
      </c>
      <c r="C239" s="143" t="s">
        <v>768</v>
      </c>
      <c r="D239" s="204">
        <v>3816</v>
      </c>
      <c r="E239" s="217" t="s">
        <v>492</v>
      </c>
      <c r="F239" s="205">
        <v>42618</v>
      </c>
      <c r="G239" s="206">
        <f t="shared" si="19"/>
        <v>7632</v>
      </c>
      <c r="H239" s="207">
        <v>0</v>
      </c>
      <c r="I239" s="207">
        <v>0</v>
      </c>
      <c r="J239" s="206">
        <f t="shared" si="24"/>
        <v>7632</v>
      </c>
      <c r="K239" s="208">
        <v>316</v>
      </c>
      <c r="L239" s="206">
        <f t="shared" si="20"/>
        <v>632</v>
      </c>
      <c r="M239" s="206">
        <f t="shared" si="21"/>
        <v>7000</v>
      </c>
      <c r="N239" s="209">
        <f t="shared" si="22"/>
        <v>11448</v>
      </c>
      <c r="O239" s="210">
        <f t="shared" si="23"/>
        <v>103032</v>
      </c>
    </row>
    <row r="240" spans="1:15" ht="15">
      <c r="A240" s="64" t="s">
        <v>136</v>
      </c>
      <c r="B240" s="63" t="s">
        <v>106</v>
      </c>
      <c r="C240" s="143" t="s">
        <v>769</v>
      </c>
      <c r="D240" s="204">
        <v>1920</v>
      </c>
      <c r="E240" s="217" t="s">
        <v>135</v>
      </c>
      <c r="F240" s="205">
        <v>42618</v>
      </c>
      <c r="G240" s="206">
        <f t="shared" si="19"/>
        <v>3840</v>
      </c>
      <c r="H240" s="207">
        <v>0</v>
      </c>
      <c r="I240" s="207">
        <v>0</v>
      </c>
      <c r="J240" s="206">
        <f t="shared" si="24"/>
        <v>3840</v>
      </c>
      <c r="K240" s="208">
        <v>-80</v>
      </c>
      <c r="L240" s="206">
        <f t="shared" si="20"/>
        <v>-160</v>
      </c>
      <c r="M240" s="206">
        <f t="shared" si="21"/>
        <v>4000</v>
      </c>
      <c r="N240" s="209">
        <f t="shared" si="22"/>
        <v>5760</v>
      </c>
      <c r="O240" s="210">
        <f t="shared" si="23"/>
        <v>51840</v>
      </c>
    </row>
    <row r="241" spans="1:15" ht="15">
      <c r="A241" s="64" t="s">
        <v>136</v>
      </c>
      <c r="B241" s="63" t="s">
        <v>106</v>
      </c>
      <c r="C241" s="143" t="s">
        <v>770</v>
      </c>
      <c r="D241" s="204">
        <v>2858</v>
      </c>
      <c r="E241" s="217" t="s">
        <v>771</v>
      </c>
      <c r="F241" s="205">
        <v>42618</v>
      </c>
      <c r="G241" s="206">
        <f t="shared" si="19"/>
        <v>5716</v>
      </c>
      <c r="H241" s="207">
        <v>0</v>
      </c>
      <c r="I241" s="207">
        <v>0</v>
      </c>
      <c r="J241" s="206">
        <f t="shared" si="24"/>
        <v>5716</v>
      </c>
      <c r="K241" s="208">
        <v>58</v>
      </c>
      <c r="L241" s="206">
        <f t="shared" si="20"/>
        <v>116</v>
      </c>
      <c r="M241" s="206">
        <f t="shared" si="21"/>
        <v>5600</v>
      </c>
      <c r="N241" s="209">
        <f t="shared" si="22"/>
        <v>8574</v>
      </c>
      <c r="O241" s="210">
        <f t="shared" si="23"/>
        <v>77166</v>
      </c>
    </row>
    <row r="242" spans="1:15" ht="15">
      <c r="A242" s="64" t="s">
        <v>136</v>
      </c>
      <c r="B242" s="63" t="s">
        <v>106</v>
      </c>
      <c r="C242" s="143" t="s">
        <v>772</v>
      </c>
      <c r="D242" s="204">
        <v>1814</v>
      </c>
      <c r="E242" s="217" t="s">
        <v>773</v>
      </c>
      <c r="F242" s="205">
        <v>42618</v>
      </c>
      <c r="G242" s="206">
        <f t="shared" si="19"/>
        <v>3628</v>
      </c>
      <c r="H242" s="207">
        <v>0</v>
      </c>
      <c r="I242" s="207">
        <v>0</v>
      </c>
      <c r="J242" s="206">
        <f t="shared" si="24"/>
        <v>3628</v>
      </c>
      <c r="K242" s="208">
        <v>-86</v>
      </c>
      <c r="L242" s="206">
        <f t="shared" si="20"/>
        <v>-172</v>
      </c>
      <c r="M242" s="206">
        <f t="shared" si="21"/>
        <v>3800</v>
      </c>
      <c r="N242" s="209">
        <f t="shared" si="22"/>
        <v>5442</v>
      </c>
      <c r="O242" s="210">
        <f t="shared" si="23"/>
        <v>48978</v>
      </c>
    </row>
    <row r="243" spans="1:15" ht="15">
      <c r="A243" s="64" t="s">
        <v>136</v>
      </c>
      <c r="B243" s="63" t="s">
        <v>106</v>
      </c>
      <c r="C243" s="143" t="s">
        <v>774</v>
      </c>
      <c r="D243" s="204">
        <v>6924</v>
      </c>
      <c r="E243" s="217" t="s">
        <v>492</v>
      </c>
      <c r="F243" s="205">
        <v>42618</v>
      </c>
      <c r="G243" s="206">
        <f t="shared" si="19"/>
        <v>13848</v>
      </c>
      <c r="H243" s="207">
        <v>0</v>
      </c>
      <c r="I243" s="207">
        <v>0</v>
      </c>
      <c r="J243" s="206">
        <f t="shared" si="24"/>
        <v>13848</v>
      </c>
      <c r="K243" s="208">
        <v>924</v>
      </c>
      <c r="L243" s="206">
        <f t="shared" si="20"/>
        <v>1848</v>
      </c>
      <c r="M243" s="206">
        <f t="shared" si="21"/>
        <v>12000</v>
      </c>
      <c r="N243" s="209">
        <f t="shared" si="22"/>
        <v>20772</v>
      </c>
      <c r="O243" s="210">
        <f t="shared" si="23"/>
        <v>186948</v>
      </c>
    </row>
    <row r="244" spans="1:15" ht="15">
      <c r="A244" s="64" t="s">
        <v>136</v>
      </c>
      <c r="B244" s="63" t="s">
        <v>106</v>
      </c>
      <c r="C244" s="143" t="s">
        <v>775</v>
      </c>
      <c r="D244" s="204">
        <v>1920</v>
      </c>
      <c r="E244" s="217" t="s">
        <v>776</v>
      </c>
      <c r="F244" s="205">
        <v>42618</v>
      </c>
      <c r="G244" s="206">
        <f t="shared" si="19"/>
        <v>3840</v>
      </c>
      <c r="H244" s="207">
        <v>0</v>
      </c>
      <c r="I244" s="207">
        <v>0</v>
      </c>
      <c r="J244" s="206">
        <f t="shared" si="24"/>
        <v>3840</v>
      </c>
      <c r="K244" s="208">
        <v>-80</v>
      </c>
      <c r="L244" s="206">
        <f t="shared" si="20"/>
        <v>-160</v>
      </c>
      <c r="M244" s="206">
        <f t="shared" si="21"/>
        <v>4000</v>
      </c>
      <c r="N244" s="209">
        <f t="shared" si="22"/>
        <v>5760</v>
      </c>
      <c r="O244" s="210">
        <f t="shared" si="23"/>
        <v>51840</v>
      </c>
    </row>
    <row r="245" spans="1:15" ht="15">
      <c r="A245" s="64" t="s">
        <v>136</v>
      </c>
      <c r="B245" s="63" t="s">
        <v>106</v>
      </c>
      <c r="C245" s="143" t="s">
        <v>777</v>
      </c>
      <c r="D245" s="204">
        <v>1920</v>
      </c>
      <c r="E245" s="217" t="s">
        <v>778</v>
      </c>
      <c r="F245" s="205">
        <v>42618</v>
      </c>
      <c r="G245" s="206">
        <f t="shared" si="19"/>
        <v>3840</v>
      </c>
      <c r="H245" s="207">
        <v>0</v>
      </c>
      <c r="I245" s="207">
        <v>0</v>
      </c>
      <c r="J245" s="206">
        <f t="shared" si="24"/>
        <v>3840</v>
      </c>
      <c r="K245" s="208">
        <v>-80</v>
      </c>
      <c r="L245" s="206">
        <f t="shared" si="20"/>
        <v>-160</v>
      </c>
      <c r="M245" s="206">
        <f t="shared" si="21"/>
        <v>4000</v>
      </c>
      <c r="N245" s="209">
        <f t="shared" si="22"/>
        <v>5760</v>
      </c>
      <c r="O245" s="210">
        <f t="shared" si="23"/>
        <v>51840</v>
      </c>
    </row>
    <row r="246" spans="1:15" ht="15">
      <c r="A246" s="64" t="s">
        <v>136</v>
      </c>
      <c r="B246" s="63" t="s">
        <v>106</v>
      </c>
      <c r="C246" s="143" t="s">
        <v>779</v>
      </c>
      <c r="D246" s="204">
        <v>5653</v>
      </c>
      <c r="E246" s="217" t="s">
        <v>113</v>
      </c>
      <c r="F246" s="205">
        <v>42618</v>
      </c>
      <c r="G246" s="206">
        <f t="shared" si="19"/>
        <v>11306</v>
      </c>
      <c r="H246" s="207">
        <v>0</v>
      </c>
      <c r="I246" s="207">
        <v>0</v>
      </c>
      <c r="J246" s="206">
        <f t="shared" si="24"/>
        <v>11306</v>
      </c>
      <c r="K246" s="208">
        <v>653</v>
      </c>
      <c r="L246" s="206">
        <f>K246*2</f>
        <v>1306</v>
      </c>
      <c r="M246" s="206">
        <f t="shared" si="21"/>
        <v>10000</v>
      </c>
      <c r="N246" s="209">
        <f t="shared" si="22"/>
        <v>16959</v>
      </c>
      <c r="O246" s="210">
        <f t="shared" si="23"/>
        <v>152631</v>
      </c>
    </row>
    <row r="247" spans="1:15" ht="15">
      <c r="A247" s="64" t="s">
        <v>136</v>
      </c>
      <c r="B247" s="63" t="s">
        <v>106</v>
      </c>
      <c r="C247" s="143" t="s">
        <v>780</v>
      </c>
      <c r="D247" s="204">
        <v>5653</v>
      </c>
      <c r="E247" s="217" t="s">
        <v>781</v>
      </c>
      <c r="F247" s="205">
        <v>42618</v>
      </c>
      <c r="G247" s="206">
        <f t="shared" si="19"/>
        <v>11306</v>
      </c>
      <c r="H247" s="207">
        <v>0</v>
      </c>
      <c r="I247" s="207">
        <v>0</v>
      </c>
      <c r="J247" s="206">
        <f t="shared" si="24"/>
        <v>11306</v>
      </c>
      <c r="K247" s="208">
        <v>653</v>
      </c>
      <c r="L247" s="206">
        <f>K247*2</f>
        <v>1306</v>
      </c>
      <c r="M247" s="206">
        <f t="shared" si="21"/>
        <v>10000</v>
      </c>
      <c r="N247" s="209">
        <f t="shared" si="22"/>
        <v>16959</v>
      </c>
      <c r="O247" s="210">
        <f t="shared" si="23"/>
        <v>152631</v>
      </c>
    </row>
    <row r="248" spans="1:15" ht="15">
      <c r="A248" s="64" t="s">
        <v>136</v>
      </c>
      <c r="B248" s="63" t="s">
        <v>106</v>
      </c>
      <c r="C248" s="29" t="s">
        <v>782</v>
      </c>
      <c r="D248" s="212">
        <v>1053</v>
      </c>
      <c r="E248" s="217" t="s">
        <v>783</v>
      </c>
      <c r="F248" s="205">
        <v>42618</v>
      </c>
      <c r="G248" s="206">
        <f t="shared" si="19"/>
        <v>2106</v>
      </c>
      <c r="H248" s="207">
        <v>0</v>
      </c>
      <c r="I248" s="207">
        <v>0</v>
      </c>
      <c r="J248" s="206">
        <f t="shared" si="24"/>
        <v>2106</v>
      </c>
      <c r="K248" s="208">
        <v>-147</v>
      </c>
      <c r="L248" s="206">
        <f>K248*2</f>
        <v>-294</v>
      </c>
      <c r="M248" s="206">
        <f t="shared" si="21"/>
        <v>2400</v>
      </c>
      <c r="N248" s="209">
        <f t="shared" si="22"/>
        <v>3159</v>
      </c>
      <c r="O248" s="210">
        <f t="shared" si="23"/>
        <v>28431</v>
      </c>
    </row>
    <row r="249" spans="1:15" ht="15">
      <c r="A249" s="64" t="s">
        <v>136</v>
      </c>
      <c r="B249" s="63" t="s">
        <v>106</v>
      </c>
      <c r="C249" s="29" t="s">
        <v>784</v>
      </c>
      <c r="D249" s="212">
        <v>1920</v>
      </c>
      <c r="E249" s="217" t="s">
        <v>783</v>
      </c>
      <c r="F249" s="205">
        <v>42618</v>
      </c>
      <c r="G249" s="206">
        <f t="shared" si="19"/>
        <v>3840</v>
      </c>
      <c r="H249" s="207">
        <v>0</v>
      </c>
      <c r="I249" s="207">
        <v>0</v>
      </c>
      <c r="J249" s="206">
        <f t="shared" si="24"/>
        <v>3840</v>
      </c>
      <c r="K249" s="208">
        <v>-80</v>
      </c>
      <c r="L249" s="206">
        <f aca="true" t="shared" si="25" ref="L249:L295">K249*2</f>
        <v>-160</v>
      </c>
      <c r="M249" s="206">
        <f t="shared" si="21"/>
        <v>4000</v>
      </c>
      <c r="N249" s="209">
        <f t="shared" si="22"/>
        <v>5760</v>
      </c>
      <c r="O249" s="210">
        <f t="shared" si="23"/>
        <v>51840</v>
      </c>
    </row>
    <row r="250" spans="1:15" ht="15">
      <c r="A250" s="64" t="s">
        <v>136</v>
      </c>
      <c r="B250" s="63" t="s">
        <v>106</v>
      </c>
      <c r="C250" s="29" t="s">
        <v>785</v>
      </c>
      <c r="D250" s="212">
        <v>1266</v>
      </c>
      <c r="E250" s="217" t="s">
        <v>783</v>
      </c>
      <c r="F250" s="205">
        <v>42618</v>
      </c>
      <c r="G250" s="206">
        <f t="shared" si="19"/>
        <v>2532</v>
      </c>
      <c r="H250" s="207">
        <v>0</v>
      </c>
      <c r="I250" s="207">
        <v>0</v>
      </c>
      <c r="J250" s="206">
        <f t="shared" si="24"/>
        <v>2532</v>
      </c>
      <c r="K250" s="208">
        <v>-134</v>
      </c>
      <c r="L250" s="206">
        <f t="shared" si="25"/>
        <v>-268</v>
      </c>
      <c r="M250" s="206">
        <f t="shared" si="21"/>
        <v>2800</v>
      </c>
      <c r="N250" s="209">
        <f t="shared" si="22"/>
        <v>3798</v>
      </c>
      <c r="O250" s="210">
        <f t="shared" si="23"/>
        <v>34182</v>
      </c>
    </row>
    <row r="251" spans="1:15" ht="15">
      <c r="A251" s="64" t="s">
        <v>136</v>
      </c>
      <c r="B251" s="63" t="s">
        <v>106</v>
      </c>
      <c r="C251" s="29" t="s">
        <v>786</v>
      </c>
      <c r="D251" s="212">
        <v>1053</v>
      </c>
      <c r="E251" s="217" t="s">
        <v>783</v>
      </c>
      <c r="F251" s="205">
        <v>42618</v>
      </c>
      <c r="G251" s="206">
        <f t="shared" si="19"/>
        <v>2106</v>
      </c>
      <c r="H251" s="207">
        <v>0</v>
      </c>
      <c r="I251" s="207">
        <v>0</v>
      </c>
      <c r="J251" s="206">
        <f t="shared" si="24"/>
        <v>2106</v>
      </c>
      <c r="K251" s="208">
        <v>-147</v>
      </c>
      <c r="L251" s="206">
        <f t="shared" si="25"/>
        <v>-294</v>
      </c>
      <c r="M251" s="206">
        <f t="shared" si="21"/>
        <v>2400</v>
      </c>
      <c r="N251" s="209">
        <f t="shared" si="22"/>
        <v>3159</v>
      </c>
      <c r="O251" s="210">
        <f t="shared" si="23"/>
        <v>28431</v>
      </c>
    </row>
    <row r="252" spans="1:15" ht="15">
      <c r="A252" s="64" t="s">
        <v>136</v>
      </c>
      <c r="B252" s="63" t="s">
        <v>106</v>
      </c>
      <c r="C252" s="29" t="s">
        <v>787</v>
      </c>
      <c r="D252" s="212">
        <v>1053</v>
      </c>
      <c r="E252" s="217" t="s">
        <v>783</v>
      </c>
      <c r="F252" s="205">
        <v>42618</v>
      </c>
      <c r="G252" s="206">
        <f t="shared" si="19"/>
        <v>2106</v>
      </c>
      <c r="H252" s="207">
        <v>0</v>
      </c>
      <c r="I252" s="207">
        <v>0</v>
      </c>
      <c r="J252" s="206">
        <f t="shared" si="24"/>
        <v>2106</v>
      </c>
      <c r="K252" s="208">
        <v>-147</v>
      </c>
      <c r="L252" s="206">
        <f t="shared" si="25"/>
        <v>-294</v>
      </c>
      <c r="M252" s="206">
        <f t="shared" si="21"/>
        <v>2400</v>
      </c>
      <c r="N252" s="209">
        <f t="shared" si="22"/>
        <v>3159</v>
      </c>
      <c r="O252" s="210">
        <f t="shared" si="23"/>
        <v>28431</v>
      </c>
    </row>
    <row r="253" spans="1:15" ht="15">
      <c r="A253" s="64" t="s">
        <v>136</v>
      </c>
      <c r="B253" s="63" t="s">
        <v>106</v>
      </c>
      <c r="C253" s="29" t="s">
        <v>788</v>
      </c>
      <c r="D253" s="212">
        <v>1053</v>
      </c>
      <c r="E253" s="217" t="s">
        <v>783</v>
      </c>
      <c r="F253" s="205">
        <v>42618</v>
      </c>
      <c r="G253" s="206">
        <f t="shared" si="19"/>
        <v>2106</v>
      </c>
      <c r="H253" s="207">
        <v>0</v>
      </c>
      <c r="I253" s="207">
        <v>0</v>
      </c>
      <c r="J253" s="206">
        <f t="shared" si="24"/>
        <v>2106</v>
      </c>
      <c r="K253" s="208">
        <v>-147</v>
      </c>
      <c r="L253" s="206">
        <f t="shared" si="25"/>
        <v>-294</v>
      </c>
      <c r="M253" s="206">
        <f t="shared" si="21"/>
        <v>2400</v>
      </c>
      <c r="N253" s="209">
        <f t="shared" si="22"/>
        <v>3159</v>
      </c>
      <c r="O253" s="210">
        <f t="shared" si="23"/>
        <v>28431</v>
      </c>
    </row>
    <row r="254" spans="1:15" ht="15">
      <c r="A254" s="64" t="s">
        <v>136</v>
      </c>
      <c r="B254" s="63" t="s">
        <v>106</v>
      </c>
      <c r="C254" s="29" t="s">
        <v>789</v>
      </c>
      <c r="D254" s="212">
        <v>1053</v>
      </c>
      <c r="E254" s="217" t="s">
        <v>783</v>
      </c>
      <c r="F254" s="205">
        <v>42618</v>
      </c>
      <c r="G254" s="206">
        <f t="shared" si="19"/>
        <v>2106</v>
      </c>
      <c r="H254" s="207">
        <v>0</v>
      </c>
      <c r="I254" s="207">
        <v>0</v>
      </c>
      <c r="J254" s="206">
        <f t="shared" si="24"/>
        <v>2106</v>
      </c>
      <c r="K254" s="208">
        <v>-147</v>
      </c>
      <c r="L254" s="206">
        <f t="shared" si="25"/>
        <v>-294</v>
      </c>
      <c r="M254" s="206">
        <f t="shared" si="21"/>
        <v>2400</v>
      </c>
      <c r="N254" s="209">
        <f t="shared" si="22"/>
        <v>3159</v>
      </c>
      <c r="O254" s="210">
        <f t="shared" si="23"/>
        <v>28431</v>
      </c>
    </row>
    <row r="255" spans="1:15" ht="15">
      <c r="A255" s="64" t="s">
        <v>136</v>
      </c>
      <c r="B255" s="63" t="s">
        <v>106</v>
      </c>
      <c r="C255" s="143" t="s">
        <v>790</v>
      </c>
      <c r="D255" s="204">
        <v>11403</v>
      </c>
      <c r="E255" s="203" t="s">
        <v>791</v>
      </c>
      <c r="F255" s="205">
        <v>42618</v>
      </c>
      <c r="G255" s="206">
        <f t="shared" si="19"/>
        <v>22806</v>
      </c>
      <c r="H255" s="207">
        <v>0</v>
      </c>
      <c r="I255" s="207">
        <v>0</v>
      </c>
      <c r="J255" s="206">
        <f t="shared" si="24"/>
        <v>22806</v>
      </c>
      <c r="K255" s="215">
        <v>1903</v>
      </c>
      <c r="L255" s="206">
        <f t="shared" si="25"/>
        <v>3806</v>
      </c>
      <c r="M255" s="206">
        <f t="shared" si="21"/>
        <v>19000</v>
      </c>
      <c r="N255" s="209">
        <f t="shared" si="22"/>
        <v>34209</v>
      </c>
      <c r="O255" s="210">
        <f t="shared" si="23"/>
        <v>307881</v>
      </c>
    </row>
    <row r="256" spans="1:15" ht="15">
      <c r="A256" s="64" t="s">
        <v>136</v>
      </c>
      <c r="B256" s="63" t="s">
        <v>106</v>
      </c>
      <c r="C256" s="143" t="s">
        <v>137</v>
      </c>
      <c r="D256" s="204">
        <v>5462</v>
      </c>
      <c r="E256" s="203" t="s">
        <v>792</v>
      </c>
      <c r="F256" s="205">
        <v>42618</v>
      </c>
      <c r="G256" s="206">
        <f t="shared" si="19"/>
        <v>10924</v>
      </c>
      <c r="H256" s="207">
        <v>0</v>
      </c>
      <c r="I256" s="207">
        <v>0</v>
      </c>
      <c r="J256" s="206">
        <f t="shared" si="24"/>
        <v>10924</v>
      </c>
      <c r="K256" s="215">
        <v>612</v>
      </c>
      <c r="L256" s="206">
        <f t="shared" si="25"/>
        <v>1224</v>
      </c>
      <c r="M256" s="206">
        <f t="shared" si="21"/>
        <v>9700</v>
      </c>
      <c r="N256" s="209">
        <f t="shared" si="22"/>
        <v>16386</v>
      </c>
      <c r="O256" s="210">
        <f t="shared" si="23"/>
        <v>147474</v>
      </c>
    </row>
    <row r="257" spans="1:15" ht="15">
      <c r="A257" s="64" t="s">
        <v>136</v>
      </c>
      <c r="B257" s="63" t="s">
        <v>106</v>
      </c>
      <c r="C257" s="143" t="s">
        <v>139</v>
      </c>
      <c r="D257" s="204">
        <v>4413</v>
      </c>
      <c r="E257" s="203" t="s">
        <v>793</v>
      </c>
      <c r="F257" s="205">
        <v>42618</v>
      </c>
      <c r="G257" s="206">
        <f t="shared" si="19"/>
        <v>8826</v>
      </c>
      <c r="H257" s="207">
        <v>0</v>
      </c>
      <c r="I257" s="207">
        <v>0</v>
      </c>
      <c r="J257" s="206">
        <f t="shared" si="24"/>
        <v>8826</v>
      </c>
      <c r="K257" s="215">
        <v>413</v>
      </c>
      <c r="L257" s="206">
        <f t="shared" si="25"/>
        <v>826</v>
      </c>
      <c r="M257" s="206">
        <f t="shared" si="21"/>
        <v>8000</v>
      </c>
      <c r="N257" s="209">
        <f t="shared" si="22"/>
        <v>13239</v>
      </c>
      <c r="O257" s="210">
        <f t="shared" si="23"/>
        <v>119151</v>
      </c>
    </row>
    <row r="258" spans="1:15" ht="15">
      <c r="A258" s="64" t="s">
        <v>136</v>
      </c>
      <c r="B258" s="63" t="s">
        <v>106</v>
      </c>
      <c r="C258" s="143" t="s">
        <v>794</v>
      </c>
      <c r="D258" s="204">
        <v>4413</v>
      </c>
      <c r="E258" s="203" t="s">
        <v>793</v>
      </c>
      <c r="F258" s="205">
        <v>42618</v>
      </c>
      <c r="G258" s="206">
        <f t="shared" si="19"/>
        <v>8826</v>
      </c>
      <c r="H258" s="207">
        <v>0</v>
      </c>
      <c r="I258" s="207">
        <v>0</v>
      </c>
      <c r="J258" s="206">
        <f t="shared" si="24"/>
        <v>8826</v>
      </c>
      <c r="K258" s="215">
        <v>413</v>
      </c>
      <c r="L258" s="206">
        <f t="shared" si="25"/>
        <v>826</v>
      </c>
      <c r="M258" s="206">
        <f t="shared" si="21"/>
        <v>8000</v>
      </c>
      <c r="N258" s="209">
        <f t="shared" si="22"/>
        <v>13239</v>
      </c>
      <c r="O258" s="210">
        <f t="shared" si="23"/>
        <v>119151</v>
      </c>
    </row>
    <row r="259" spans="1:15" ht="15">
      <c r="A259" s="64" t="s">
        <v>136</v>
      </c>
      <c r="B259" s="63" t="s">
        <v>106</v>
      </c>
      <c r="C259" s="143" t="s">
        <v>795</v>
      </c>
      <c r="D259" s="204">
        <v>4054</v>
      </c>
      <c r="E259" s="203" t="s">
        <v>793</v>
      </c>
      <c r="F259" s="205">
        <v>42618</v>
      </c>
      <c r="G259" s="206">
        <f t="shared" si="19"/>
        <v>8108</v>
      </c>
      <c r="H259" s="207">
        <v>0</v>
      </c>
      <c r="I259" s="207">
        <v>0</v>
      </c>
      <c r="J259" s="206">
        <f t="shared" si="24"/>
        <v>8108</v>
      </c>
      <c r="K259" s="215">
        <v>354</v>
      </c>
      <c r="L259" s="206">
        <f t="shared" si="25"/>
        <v>708</v>
      </c>
      <c r="M259" s="206">
        <f t="shared" si="21"/>
        <v>7400</v>
      </c>
      <c r="N259" s="209">
        <f t="shared" si="22"/>
        <v>12162</v>
      </c>
      <c r="O259" s="210">
        <f t="shared" si="23"/>
        <v>109458</v>
      </c>
    </row>
    <row r="260" spans="1:15" ht="15">
      <c r="A260" s="64" t="s">
        <v>136</v>
      </c>
      <c r="B260" s="63" t="s">
        <v>106</v>
      </c>
      <c r="C260" s="143" t="s">
        <v>796</v>
      </c>
      <c r="D260" s="204">
        <v>3498</v>
      </c>
      <c r="E260" s="203" t="s">
        <v>793</v>
      </c>
      <c r="F260" s="205">
        <v>42618</v>
      </c>
      <c r="G260" s="206">
        <f t="shared" si="19"/>
        <v>6996</v>
      </c>
      <c r="H260" s="207">
        <v>0</v>
      </c>
      <c r="I260" s="207">
        <v>0</v>
      </c>
      <c r="J260" s="206">
        <f t="shared" si="24"/>
        <v>6996</v>
      </c>
      <c r="K260" s="215">
        <v>148</v>
      </c>
      <c r="L260" s="206">
        <f t="shared" si="25"/>
        <v>296</v>
      </c>
      <c r="M260" s="206">
        <f t="shared" si="21"/>
        <v>6700</v>
      </c>
      <c r="N260" s="209">
        <f t="shared" si="22"/>
        <v>10494</v>
      </c>
      <c r="O260" s="210">
        <f t="shared" si="23"/>
        <v>94446</v>
      </c>
    </row>
    <row r="261" spans="1:15" ht="15">
      <c r="A261" s="64" t="s">
        <v>136</v>
      </c>
      <c r="B261" s="63" t="s">
        <v>106</v>
      </c>
      <c r="C261" s="143" t="s">
        <v>797</v>
      </c>
      <c r="D261" s="204">
        <v>4657</v>
      </c>
      <c r="E261" s="203" t="s">
        <v>798</v>
      </c>
      <c r="F261" s="205">
        <v>42618</v>
      </c>
      <c r="G261" s="206">
        <f t="shared" si="19"/>
        <v>9314</v>
      </c>
      <c r="H261" s="207">
        <v>0</v>
      </c>
      <c r="I261" s="207">
        <v>0</v>
      </c>
      <c r="J261" s="206">
        <f t="shared" si="24"/>
        <v>9314</v>
      </c>
      <c r="K261" s="215">
        <v>457</v>
      </c>
      <c r="L261" s="206">
        <f t="shared" si="25"/>
        <v>914</v>
      </c>
      <c r="M261" s="206">
        <f t="shared" si="21"/>
        <v>8400</v>
      </c>
      <c r="N261" s="209">
        <f t="shared" si="22"/>
        <v>13971</v>
      </c>
      <c r="O261" s="210">
        <f t="shared" si="23"/>
        <v>125739</v>
      </c>
    </row>
    <row r="262" spans="1:15" ht="15">
      <c r="A262" s="64" t="s">
        <v>136</v>
      </c>
      <c r="B262" s="63" t="s">
        <v>106</v>
      </c>
      <c r="C262" s="143" t="s">
        <v>799</v>
      </c>
      <c r="D262" s="204">
        <v>4413</v>
      </c>
      <c r="E262" s="203" t="s">
        <v>798</v>
      </c>
      <c r="F262" s="205">
        <v>42618</v>
      </c>
      <c r="G262" s="206">
        <f t="shared" si="19"/>
        <v>8826</v>
      </c>
      <c r="H262" s="207">
        <v>0</v>
      </c>
      <c r="I262" s="207">
        <v>0</v>
      </c>
      <c r="J262" s="206">
        <f t="shared" si="24"/>
        <v>8826</v>
      </c>
      <c r="K262" s="215">
        <v>413</v>
      </c>
      <c r="L262" s="206">
        <f t="shared" si="25"/>
        <v>826</v>
      </c>
      <c r="M262" s="206">
        <f t="shared" si="21"/>
        <v>8000</v>
      </c>
      <c r="N262" s="209">
        <f t="shared" si="22"/>
        <v>13239</v>
      </c>
      <c r="O262" s="210">
        <f t="shared" si="23"/>
        <v>119151</v>
      </c>
    </row>
    <row r="263" spans="1:15" ht="15">
      <c r="A263" s="64" t="s">
        <v>136</v>
      </c>
      <c r="B263" s="63" t="s">
        <v>106</v>
      </c>
      <c r="C263" s="143" t="s">
        <v>800</v>
      </c>
      <c r="D263" s="204">
        <v>3498</v>
      </c>
      <c r="E263" s="203" t="s">
        <v>798</v>
      </c>
      <c r="F263" s="205">
        <v>42618</v>
      </c>
      <c r="G263" s="206">
        <f t="shared" si="19"/>
        <v>6996</v>
      </c>
      <c r="H263" s="207">
        <v>0</v>
      </c>
      <c r="I263" s="207">
        <v>0</v>
      </c>
      <c r="J263" s="206">
        <f t="shared" si="24"/>
        <v>6996</v>
      </c>
      <c r="K263" s="215">
        <v>148</v>
      </c>
      <c r="L263" s="206">
        <f t="shared" si="25"/>
        <v>296</v>
      </c>
      <c r="M263" s="206">
        <f t="shared" si="21"/>
        <v>6700</v>
      </c>
      <c r="N263" s="209">
        <f t="shared" si="22"/>
        <v>10494</v>
      </c>
      <c r="O263" s="210">
        <f t="shared" si="23"/>
        <v>94446</v>
      </c>
    </row>
    <row r="264" spans="1:15" ht="15">
      <c r="A264" s="64" t="s">
        <v>136</v>
      </c>
      <c r="B264" s="63" t="s">
        <v>106</v>
      </c>
      <c r="C264" s="143" t="s">
        <v>801</v>
      </c>
      <c r="D264" s="204">
        <v>3816</v>
      </c>
      <c r="E264" s="203" t="s">
        <v>802</v>
      </c>
      <c r="F264" s="205">
        <v>42618</v>
      </c>
      <c r="G264" s="206">
        <f t="shared" si="19"/>
        <v>7632</v>
      </c>
      <c r="H264" s="207">
        <v>0</v>
      </c>
      <c r="I264" s="207">
        <v>0</v>
      </c>
      <c r="J264" s="206">
        <f t="shared" si="24"/>
        <v>7632</v>
      </c>
      <c r="K264" s="215">
        <v>316</v>
      </c>
      <c r="L264" s="206">
        <f t="shared" si="25"/>
        <v>632</v>
      </c>
      <c r="M264" s="206">
        <f t="shared" si="21"/>
        <v>7000</v>
      </c>
      <c r="N264" s="209">
        <f t="shared" si="22"/>
        <v>11448</v>
      </c>
      <c r="O264" s="210">
        <f t="shared" si="23"/>
        <v>103032</v>
      </c>
    </row>
    <row r="265" spans="1:15" ht="15">
      <c r="A265" s="64" t="s">
        <v>136</v>
      </c>
      <c r="B265" s="63" t="s">
        <v>106</v>
      </c>
      <c r="C265" s="143" t="s">
        <v>803</v>
      </c>
      <c r="D265" s="204">
        <v>3816</v>
      </c>
      <c r="E265" s="203" t="s">
        <v>802</v>
      </c>
      <c r="F265" s="205">
        <v>42618</v>
      </c>
      <c r="G265" s="206">
        <f t="shared" si="19"/>
        <v>7632</v>
      </c>
      <c r="H265" s="207">
        <v>0</v>
      </c>
      <c r="I265" s="207">
        <v>0</v>
      </c>
      <c r="J265" s="206">
        <f t="shared" si="24"/>
        <v>7632</v>
      </c>
      <c r="K265" s="215">
        <v>316</v>
      </c>
      <c r="L265" s="206">
        <f t="shared" si="25"/>
        <v>632</v>
      </c>
      <c r="M265" s="206">
        <f t="shared" si="21"/>
        <v>7000</v>
      </c>
      <c r="N265" s="209">
        <f t="shared" si="22"/>
        <v>11448</v>
      </c>
      <c r="O265" s="210">
        <f t="shared" si="23"/>
        <v>103032</v>
      </c>
    </row>
    <row r="266" spans="1:15" ht="15">
      <c r="A266" s="64" t="s">
        <v>136</v>
      </c>
      <c r="B266" s="63" t="s">
        <v>106</v>
      </c>
      <c r="C266" s="143" t="s">
        <v>804</v>
      </c>
      <c r="D266" s="204">
        <v>3816</v>
      </c>
      <c r="E266" s="203" t="s">
        <v>802</v>
      </c>
      <c r="F266" s="205">
        <v>42618</v>
      </c>
      <c r="G266" s="206">
        <f aca="true" t="shared" si="26" ref="G266:G295">D266*2</f>
        <v>7632</v>
      </c>
      <c r="H266" s="207">
        <v>0</v>
      </c>
      <c r="I266" s="207">
        <v>0</v>
      </c>
      <c r="J266" s="206">
        <f t="shared" si="24"/>
        <v>7632</v>
      </c>
      <c r="K266" s="215">
        <v>316</v>
      </c>
      <c r="L266" s="206">
        <f t="shared" si="25"/>
        <v>632</v>
      </c>
      <c r="M266" s="206">
        <f t="shared" si="21"/>
        <v>7000</v>
      </c>
      <c r="N266" s="209">
        <f t="shared" si="22"/>
        <v>11448</v>
      </c>
      <c r="O266" s="210">
        <f t="shared" si="23"/>
        <v>103032</v>
      </c>
    </row>
    <row r="267" spans="1:15" ht="15">
      <c r="A267" s="64" t="s">
        <v>136</v>
      </c>
      <c r="B267" s="63" t="s">
        <v>106</v>
      </c>
      <c r="C267" s="143" t="s">
        <v>805</v>
      </c>
      <c r="D267" s="204">
        <v>3816</v>
      </c>
      <c r="E267" s="203" t="s">
        <v>802</v>
      </c>
      <c r="F267" s="205">
        <v>42618</v>
      </c>
      <c r="G267" s="206">
        <f t="shared" si="26"/>
        <v>7632</v>
      </c>
      <c r="H267" s="207">
        <v>0</v>
      </c>
      <c r="I267" s="207">
        <v>0</v>
      </c>
      <c r="J267" s="206">
        <f t="shared" si="24"/>
        <v>7632</v>
      </c>
      <c r="K267" s="215">
        <v>316</v>
      </c>
      <c r="L267" s="206">
        <f t="shared" si="25"/>
        <v>632</v>
      </c>
      <c r="M267" s="206">
        <f t="shared" si="21"/>
        <v>7000</v>
      </c>
      <c r="N267" s="209">
        <f t="shared" si="22"/>
        <v>11448</v>
      </c>
      <c r="O267" s="210">
        <f t="shared" si="23"/>
        <v>103032</v>
      </c>
    </row>
    <row r="268" spans="1:15" ht="15">
      <c r="A268" s="64" t="s">
        <v>136</v>
      </c>
      <c r="B268" s="63" t="s">
        <v>106</v>
      </c>
      <c r="C268" s="143" t="s">
        <v>806</v>
      </c>
      <c r="D268" s="204">
        <v>3816</v>
      </c>
      <c r="E268" s="203" t="s">
        <v>802</v>
      </c>
      <c r="F268" s="205">
        <v>42618</v>
      </c>
      <c r="G268" s="206">
        <f t="shared" si="26"/>
        <v>7632</v>
      </c>
      <c r="H268" s="207">
        <v>0</v>
      </c>
      <c r="I268" s="207">
        <v>0</v>
      </c>
      <c r="J268" s="206">
        <f t="shared" si="24"/>
        <v>7632</v>
      </c>
      <c r="K268" s="215">
        <v>316</v>
      </c>
      <c r="L268" s="206">
        <f t="shared" si="25"/>
        <v>632</v>
      </c>
      <c r="M268" s="206">
        <f t="shared" si="21"/>
        <v>7000</v>
      </c>
      <c r="N268" s="209">
        <f t="shared" si="22"/>
        <v>11448</v>
      </c>
      <c r="O268" s="210">
        <f t="shared" si="23"/>
        <v>103032</v>
      </c>
    </row>
    <row r="269" spans="1:15" ht="15">
      <c r="A269" s="64" t="s">
        <v>136</v>
      </c>
      <c r="B269" s="63" t="s">
        <v>106</v>
      </c>
      <c r="C269" s="143" t="s">
        <v>807</v>
      </c>
      <c r="D269" s="204">
        <v>3816</v>
      </c>
      <c r="E269" s="203" t="s">
        <v>802</v>
      </c>
      <c r="F269" s="205">
        <v>42618</v>
      </c>
      <c r="G269" s="206">
        <f t="shared" si="26"/>
        <v>7632</v>
      </c>
      <c r="H269" s="207">
        <v>0</v>
      </c>
      <c r="I269" s="207">
        <v>0</v>
      </c>
      <c r="J269" s="206">
        <f t="shared" si="24"/>
        <v>7632</v>
      </c>
      <c r="K269" s="215">
        <v>316</v>
      </c>
      <c r="L269" s="206">
        <f t="shared" si="25"/>
        <v>632</v>
      </c>
      <c r="M269" s="206">
        <f t="shared" si="21"/>
        <v>7000</v>
      </c>
      <c r="N269" s="209">
        <f t="shared" si="22"/>
        <v>11448</v>
      </c>
      <c r="O269" s="210">
        <f t="shared" si="23"/>
        <v>103032</v>
      </c>
    </row>
    <row r="270" spans="1:15" ht="15">
      <c r="A270" s="64" t="s">
        <v>136</v>
      </c>
      <c r="B270" s="63" t="s">
        <v>106</v>
      </c>
      <c r="C270" s="143" t="s">
        <v>808</v>
      </c>
      <c r="D270" s="204">
        <v>3816</v>
      </c>
      <c r="E270" s="203" t="s">
        <v>802</v>
      </c>
      <c r="F270" s="205">
        <v>42618</v>
      </c>
      <c r="G270" s="206">
        <f t="shared" si="26"/>
        <v>7632</v>
      </c>
      <c r="H270" s="207">
        <v>0</v>
      </c>
      <c r="I270" s="207">
        <v>0</v>
      </c>
      <c r="J270" s="206">
        <f t="shared" si="24"/>
        <v>7632</v>
      </c>
      <c r="K270" s="215">
        <v>316</v>
      </c>
      <c r="L270" s="206">
        <f t="shared" si="25"/>
        <v>632</v>
      </c>
      <c r="M270" s="206">
        <f t="shared" si="21"/>
        <v>7000</v>
      </c>
      <c r="N270" s="209">
        <f t="shared" si="22"/>
        <v>11448</v>
      </c>
      <c r="O270" s="210">
        <f t="shared" si="23"/>
        <v>103032</v>
      </c>
    </row>
    <row r="271" spans="1:15" ht="15">
      <c r="A271" s="64" t="s">
        <v>136</v>
      </c>
      <c r="B271" s="63" t="s">
        <v>106</v>
      </c>
      <c r="C271" s="143" t="s">
        <v>809</v>
      </c>
      <c r="D271" s="204">
        <v>3816</v>
      </c>
      <c r="E271" s="203" t="s">
        <v>802</v>
      </c>
      <c r="F271" s="205">
        <v>42618</v>
      </c>
      <c r="G271" s="206">
        <f t="shared" si="26"/>
        <v>7632</v>
      </c>
      <c r="H271" s="207">
        <v>0</v>
      </c>
      <c r="I271" s="207">
        <v>0</v>
      </c>
      <c r="J271" s="206">
        <f t="shared" si="24"/>
        <v>7632</v>
      </c>
      <c r="K271" s="215">
        <v>316</v>
      </c>
      <c r="L271" s="206">
        <f t="shared" si="25"/>
        <v>632</v>
      </c>
      <c r="M271" s="206">
        <f t="shared" si="21"/>
        <v>7000</v>
      </c>
      <c r="N271" s="209">
        <f t="shared" si="22"/>
        <v>11448</v>
      </c>
      <c r="O271" s="210">
        <f t="shared" si="23"/>
        <v>103032</v>
      </c>
    </row>
    <row r="272" spans="1:15" ht="15">
      <c r="A272" s="64" t="s">
        <v>136</v>
      </c>
      <c r="B272" s="63" t="s">
        <v>106</v>
      </c>
      <c r="C272" s="143" t="s">
        <v>810</v>
      </c>
      <c r="D272" s="204">
        <v>3816</v>
      </c>
      <c r="E272" s="203" t="s">
        <v>802</v>
      </c>
      <c r="F272" s="205">
        <v>42618</v>
      </c>
      <c r="G272" s="206">
        <f t="shared" si="26"/>
        <v>7632</v>
      </c>
      <c r="H272" s="207">
        <v>0</v>
      </c>
      <c r="I272" s="207">
        <v>0</v>
      </c>
      <c r="J272" s="206">
        <f t="shared" si="24"/>
        <v>7632</v>
      </c>
      <c r="K272" s="215">
        <v>316</v>
      </c>
      <c r="L272" s="206">
        <f t="shared" si="25"/>
        <v>632</v>
      </c>
      <c r="M272" s="206">
        <f t="shared" si="21"/>
        <v>7000</v>
      </c>
      <c r="N272" s="209">
        <f t="shared" si="22"/>
        <v>11448</v>
      </c>
      <c r="O272" s="210">
        <f t="shared" si="23"/>
        <v>103032</v>
      </c>
    </row>
    <row r="273" spans="1:15" ht="15">
      <c r="A273" s="64" t="s">
        <v>136</v>
      </c>
      <c r="B273" s="63" t="s">
        <v>106</v>
      </c>
      <c r="C273" s="143" t="s">
        <v>811</v>
      </c>
      <c r="D273" s="204">
        <v>3816</v>
      </c>
      <c r="E273" s="203" t="s">
        <v>802</v>
      </c>
      <c r="F273" s="205">
        <v>42618</v>
      </c>
      <c r="G273" s="206">
        <f t="shared" si="26"/>
        <v>7632</v>
      </c>
      <c r="H273" s="207">
        <v>0</v>
      </c>
      <c r="I273" s="207">
        <v>0</v>
      </c>
      <c r="J273" s="206">
        <f t="shared" si="24"/>
        <v>7632</v>
      </c>
      <c r="K273" s="215">
        <v>316</v>
      </c>
      <c r="L273" s="206">
        <f t="shared" si="25"/>
        <v>632</v>
      </c>
      <c r="M273" s="206">
        <f t="shared" si="21"/>
        <v>7000</v>
      </c>
      <c r="N273" s="209">
        <f t="shared" si="22"/>
        <v>11448</v>
      </c>
      <c r="O273" s="210">
        <f t="shared" si="23"/>
        <v>103032</v>
      </c>
    </row>
    <row r="274" spans="1:15" ht="15">
      <c r="A274" s="64" t="s">
        <v>136</v>
      </c>
      <c r="B274" s="63" t="s">
        <v>106</v>
      </c>
      <c r="C274" s="143" t="s">
        <v>812</v>
      </c>
      <c r="D274" s="204">
        <v>3816</v>
      </c>
      <c r="E274" s="203" t="s">
        <v>802</v>
      </c>
      <c r="F274" s="205">
        <v>42618</v>
      </c>
      <c r="G274" s="206">
        <f t="shared" si="26"/>
        <v>7632</v>
      </c>
      <c r="H274" s="207">
        <v>0</v>
      </c>
      <c r="I274" s="207">
        <v>0</v>
      </c>
      <c r="J274" s="206">
        <f t="shared" si="24"/>
        <v>7632</v>
      </c>
      <c r="K274" s="215">
        <v>316</v>
      </c>
      <c r="L274" s="206">
        <f t="shared" si="25"/>
        <v>632</v>
      </c>
      <c r="M274" s="206">
        <f t="shared" si="21"/>
        <v>7000</v>
      </c>
      <c r="N274" s="209">
        <f t="shared" si="22"/>
        <v>11448</v>
      </c>
      <c r="O274" s="210">
        <f t="shared" si="23"/>
        <v>103032</v>
      </c>
    </row>
    <row r="275" spans="1:15" ht="15">
      <c r="A275" s="64" t="s">
        <v>136</v>
      </c>
      <c r="B275" s="63" t="s">
        <v>106</v>
      </c>
      <c r="C275" s="143" t="s">
        <v>813</v>
      </c>
      <c r="D275" s="204">
        <v>3816</v>
      </c>
      <c r="E275" s="203" t="s">
        <v>802</v>
      </c>
      <c r="F275" s="205">
        <v>42618</v>
      </c>
      <c r="G275" s="206">
        <f t="shared" si="26"/>
        <v>7632</v>
      </c>
      <c r="H275" s="207">
        <v>0</v>
      </c>
      <c r="I275" s="207">
        <v>0</v>
      </c>
      <c r="J275" s="206">
        <f t="shared" si="24"/>
        <v>7632</v>
      </c>
      <c r="K275" s="215">
        <v>316</v>
      </c>
      <c r="L275" s="206">
        <f t="shared" si="25"/>
        <v>632</v>
      </c>
      <c r="M275" s="206">
        <f t="shared" si="21"/>
        <v>7000</v>
      </c>
      <c r="N275" s="209">
        <f t="shared" si="22"/>
        <v>11448</v>
      </c>
      <c r="O275" s="210">
        <f t="shared" si="23"/>
        <v>103032</v>
      </c>
    </row>
    <row r="276" spans="1:15" ht="15">
      <c r="A276" s="64" t="s">
        <v>136</v>
      </c>
      <c r="B276" s="63" t="s">
        <v>106</v>
      </c>
      <c r="C276" s="143" t="s">
        <v>814</v>
      </c>
      <c r="D276" s="204">
        <v>3816</v>
      </c>
      <c r="E276" s="203" t="s">
        <v>802</v>
      </c>
      <c r="F276" s="205">
        <v>42618</v>
      </c>
      <c r="G276" s="206">
        <f t="shared" si="26"/>
        <v>7632</v>
      </c>
      <c r="H276" s="207">
        <v>0</v>
      </c>
      <c r="I276" s="207">
        <v>0</v>
      </c>
      <c r="J276" s="206">
        <f t="shared" si="24"/>
        <v>7632</v>
      </c>
      <c r="K276" s="215">
        <v>316</v>
      </c>
      <c r="L276" s="206">
        <f t="shared" si="25"/>
        <v>632</v>
      </c>
      <c r="M276" s="206">
        <f t="shared" si="21"/>
        <v>7000</v>
      </c>
      <c r="N276" s="209">
        <f t="shared" si="22"/>
        <v>11448</v>
      </c>
      <c r="O276" s="210">
        <f t="shared" si="23"/>
        <v>103032</v>
      </c>
    </row>
    <row r="277" spans="1:15" ht="15">
      <c r="A277" s="64" t="s">
        <v>136</v>
      </c>
      <c r="B277" s="63" t="s">
        <v>106</v>
      </c>
      <c r="C277" s="143" t="s">
        <v>815</v>
      </c>
      <c r="D277" s="204">
        <v>3816</v>
      </c>
      <c r="E277" s="203" t="s">
        <v>802</v>
      </c>
      <c r="F277" s="205">
        <v>42618</v>
      </c>
      <c r="G277" s="206">
        <f t="shared" si="26"/>
        <v>7632</v>
      </c>
      <c r="H277" s="207">
        <v>0</v>
      </c>
      <c r="I277" s="207">
        <v>0</v>
      </c>
      <c r="J277" s="206">
        <f t="shared" si="24"/>
        <v>7632</v>
      </c>
      <c r="K277" s="215">
        <v>316</v>
      </c>
      <c r="L277" s="206">
        <f t="shared" si="25"/>
        <v>632</v>
      </c>
      <c r="M277" s="206">
        <f t="shared" si="21"/>
        <v>7000</v>
      </c>
      <c r="N277" s="209">
        <f t="shared" si="22"/>
        <v>11448</v>
      </c>
      <c r="O277" s="210">
        <f t="shared" si="23"/>
        <v>103032</v>
      </c>
    </row>
    <row r="278" spans="1:15" ht="15">
      <c r="A278" s="64" t="s">
        <v>136</v>
      </c>
      <c r="B278" s="63" t="s">
        <v>106</v>
      </c>
      <c r="C278" s="143" t="s">
        <v>816</v>
      </c>
      <c r="D278" s="204">
        <v>3816</v>
      </c>
      <c r="E278" s="203" t="s">
        <v>802</v>
      </c>
      <c r="F278" s="205">
        <v>42618</v>
      </c>
      <c r="G278" s="206">
        <f t="shared" si="26"/>
        <v>7632</v>
      </c>
      <c r="H278" s="207">
        <v>0</v>
      </c>
      <c r="I278" s="207">
        <v>0</v>
      </c>
      <c r="J278" s="206">
        <f t="shared" si="24"/>
        <v>7632</v>
      </c>
      <c r="K278" s="215">
        <v>316</v>
      </c>
      <c r="L278" s="206">
        <f t="shared" si="25"/>
        <v>632</v>
      </c>
      <c r="M278" s="206">
        <f t="shared" si="21"/>
        <v>7000</v>
      </c>
      <c r="N278" s="209">
        <f t="shared" si="22"/>
        <v>11448</v>
      </c>
      <c r="O278" s="210">
        <f t="shared" si="23"/>
        <v>103032</v>
      </c>
    </row>
    <row r="279" spans="1:15" ht="15">
      <c r="A279" s="64" t="s">
        <v>136</v>
      </c>
      <c r="B279" s="63" t="s">
        <v>106</v>
      </c>
      <c r="C279" s="143" t="s">
        <v>817</v>
      </c>
      <c r="D279" s="204">
        <v>3816</v>
      </c>
      <c r="E279" s="203" t="s">
        <v>802</v>
      </c>
      <c r="F279" s="205">
        <v>42618</v>
      </c>
      <c r="G279" s="206">
        <f t="shared" si="26"/>
        <v>7632</v>
      </c>
      <c r="H279" s="207">
        <v>0</v>
      </c>
      <c r="I279" s="207">
        <v>0</v>
      </c>
      <c r="J279" s="206">
        <f t="shared" si="24"/>
        <v>7632</v>
      </c>
      <c r="K279" s="215">
        <v>316</v>
      </c>
      <c r="L279" s="206">
        <f t="shared" si="25"/>
        <v>632</v>
      </c>
      <c r="M279" s="206">
        <f t="shared" si="21"/>
        <v>7000</v>
      </c>
      <c r="N279" s="209">
        <f t="shared" si="22"/>
        <v>11448</v>
      </c>
      <c r="O279" s="210">
        <f t="shared" si="23"/>
        <v>103032</v>
      </c>
    </row>
    <row r="280" spans="1:15" ht="15">
      <c r="A280" s="64" t="s">
        <v>136</v>
      </c>
      <c r="B280" s="63" t="s">
        <v>106</v>
      </c>
      <c r="C280" s="143" t="s">
        <v>818</v>
      </c>
      <c r="D280" s="204">
        <v>3816</v>
      </c>
      <c r="E280" s="203" t="s">
        <v>802</v>
      </c>
      <c r="F280" s="205">
        <v>42618</v>
      </c>
      <c r="G280" s="206">
        <f t="shared" si="26"/>
        <v>7632</v>
      </c>
      <c r="H280" s="207">
        <v>0</v>
      </c>
      <c r="I280" s="207">
        <v>0</v>
      </c>
      <c r="J280" s="206">
        <f t="shared" si="24"/>
        <v>7632</v>
      </c>
      <c r="K280" s="215">
        <v>316</v>
      </c>
      <c r="L280" s="206">
        <f t="shared" si="25"/>
        <v>632</v>
      </c>
      <c r="M280" s="206">
        <f t="shared" si="21"/>
        <v>7000</v>
      </c>
      <c r="N280" s="209">
        <f t="shared" si="22"/>
        <v>11448</v>
      </c>
      <c r="O280" s="210">
        <f t="shared" si="23"/>
        <v>103032</v>
      </c>
    </row>
    <row r="281" spans="1:15" ht="15">
      <c r="A281" s="64" t="s">
        <v>136</v>
      </c>
      <c r="B281" s="63" t="s">
        <v>106</v>
      </c>
      <c r="C281" s="143" t="s">
        <v>819</v>
      </c>
      <c r="D281" s="204">
        <v>3816</v>
      </c>
      <c r="E281" s="203" t="s">
        <v>802</v>
      </c>
      <c r="F281" s="205">
        <v>42618</v>
      </c>
      <c r="G281" s="206">
        <f t="shared" si="26"/>
        <v>7632</v>
      </c>
      <c r="H281" s="207">
        <v>0</v>
      </c>
      <c r="I281" s="207">
        <v>0</v>
      </c>
      <c r="J281" s="206">
        <f t="shared" si="24"/>
        <v>7632</v>
      </c>
      <c r="K281" s="215">
        <v>316</v>
      </c>
      <c r="L281" s="206">
        <f t="shared" si="25"/>
        <v>632</v>
      </c>
      <c r="M281" s="206">
        <f t="shared" si="21"/>
        <v>7000</v>
      </c>
      <c r="N281" s="209">
        <f t="shared" si="22"/>
        <v>11448</v>
      </c>
      <c r="O281" s="210">
        <f t="shared" si="23"/>
        <v>103032</v>
      </c>
    </row>
    <row r="282" spans="1:15" ht="15">
      <c r="A282" s="64" t="s">
        <v>136</v>
      </c>
      <c r="B282" s="63" t="s">
        <v>106</v>
      </c>
      <c r="C282" s="143" t="s">
        <v>820</v>
      </c>
      <c r="D282" s="204">
        <v>3816</v>
      </c>
      <c r="E282" s="203" t="s">
        <v>802</v>
      </c>
      <c r="F282" s="205">
        <v>42618</v>
      </c>
      <c r="G282" s="206">
        <f t="shared" si="26"/>
        <v>7632</v>
      </c>
      <c r="H282" s="207">
        <v>0</v>
      </c>
      <c r="I282" s="207">
        <v>0</v>
      </c>
      <c r="J282" s="206">
        <f t="shared" si="24"/>
        <v>7632</v>
      </c>
      <c r="K282" s="215">
        <v>316</v>
      </c>
      <c r="L282" s="206">
        <f t="shared" si="25"/>
        <v>632</v>
      </c>
      <c r="M282" s="206">
        <f t="shared" si="21"/>
        <v>7000</v>
      </c>
      <c r="N282" s="209">
        <f t="shared" si="22"/>
        <v>11448</v>
      </c>
      <c r="O282" s="210">
        <f t="shared" si="23"/>
        <v>103032</v>
      </c>
    </row>
    <row r="283" spans="1:15" ht="15">
      <c r="A283" s="64" t="s">
        <v>136</v>
      </c>
      <c r="B283" s="63" t="s">
        <v>106</v>
      </c>
      <c r="C283" s="143" t="s">
        <v>821</v>
      </c>
      <c r="D283" s="204">
        <v>2970</v>
      </c>
      <c r="E283" s="203" t="s">
        <v>822</v>
      </c>
      <c r="F283" s="205">
        <v>42618</v>
      </c>
      <c r="G283" s="206">
        <f t="shared" si="26"/>
        <v>5940</v>
      </c>
      <c r="H283" s="207">
        <v>0</v>
      </c>
      <c r="I283" s="207">
        <v>0</v>
      </c>
      <c r="J283" s="206">
        <f t="shared" si="24"/>
        <v>5940</v>
      </c>
      <c r="K283" s="215">
        <v>70</v>
      </c>
      <c r="L283" s="206">
        <f t="shared" si="25"/>
        <v>140</v>
      </c>
      <c r="M283" s="206">
        <f t="shared" si="21"/>
        <v>5800</v>
      </c>
      <c r="N283" s="209">
        <f t="shared" si="22"/>
        <v>8910</v>
      </c>
      <c r="O283" s="210">
        <f t="shared" si="23"/>
        <v>80190</v>
      </c>
    </row>
    <row r="284" spans="1:15" ht="15">
      <c r="A284" s="64" t="s">
        <v>136</v>
      </c>
      <c r="B284" s="63" t="s">
        <v>106</v>
      </c>
      <c r="C284" s="143" t="s">
        <v>823</v>
      </c>
      <c r="D284" s="204">
        <v>2970</v>
      </c>
      <c r="E284" s="203" t="s">
        <v>822</v>
      </c>
      <c r="F284" s="205">
        <v>42618</v>
      </c>
      <c r="G284" s="206">
        <f t="shared" si="26"/>
        <v>5940</v>
      </c>
      <c r="H284" s="207">
        <v>0</v>
      </c>
      <c r="I284" s="207">
        <v>0</v>
      </c>
      <c r="J284" s="206">
        <f t="shared" si="24"/>
        <v>5940</v>
      </c>
      <c r="K284" s="215">
        <v>70</v>
      </c>
      <c r="L284" s="206">
        <f t="shared" si="25"/>
        <v>140</v>
      </c>
      <c r="M284" s="206">
        <f t="shared" si="21"/>
        <v>5800</v>
      </c>
      <c r="N284" s="209">
        <f t="shared" si="22"/>
        <v>8910</v>
      </c>
      <c r="O284" s="210">
        <f t="shared" si="23"/>
        <v>80190</v>
      </c>
    </row>
    <row r="285" spans="1:15" ht="15">
      <c r="A285" s="64" t="s">
        <v>136</v>
      </c>
      <c r="B285" s="63" t="s">
        <v>106</v>
      </c>
      <c r="C285" s="143" t="s">
        <v>824</v>
      </c>
      <c r="D285" s="204">
        <v>2970</v>
      </c>
      <c r="E285" s="203" t="s">
        <v>822</v>
      </c>
      <c r="F285" s="205">
        <v>42618</v>
      </c>
      <c r="G285" s="206">
        <f t="shared" si="26"/>
        <v>5940</v>
      </c>
      <c r="H285" s="207">
        <v>0</v>
      </c>
      <c r="I285" s="207">
        <v>0</v>
      </c>
      <c r="J285" s="206">
        <f t="shared" si="24"/>
        <v>5940</v>
      </c>
      <c r="K285" s="215">
        <v>70</v>
      </c>
      <c r="L285" s="206">
        <f t="shared" si="25"/>
        <v>140</v>
      </c>
      <c r="M285" s="206">
        <f t="shared" si="21"/>
        <v>5800</v>
      </c>
      <c r="N285" s="209">
        <f t="shared" si="22"/>
        <v>8910</v>
      </c>
      <c r="O285" s="210">
        <f t="shared" si="23"/>
        <v>80190</v>
      </c>
    </row>
    <row r="286" spans="1:15" ht="15">
      <c r="A286" s="64" t="s">
        <v>136</v>
      </c>
      <c r="B286" s="63" t="s">
        <v>106</v>
      </c>
      <c r="C286" s="143" t="s">
        <v>825</v>
      </c>
      <c r="D286" s="204">
        <v>3816</v>
      </c>
      <c r="E286" s="203" t="s">
        <v>802</v>
      </c>
      <c r="F286" s="205">
        <v>42618</v>
      </c>
      <c r="G286" s="206">
        <f t="shared" si="26"/>
        <v>7632</v>
      </c>
      <c r="H286" s="207">
        <v>0</v>
      </c>
      <c r="I286" s="207">
        <v>0</v>
      </c>
      <c r="J286" s="206">
        <f t="shared" si="24"/>
        <v>7632</v>
      </c>
      <c r="K286" s="216">
        <v>316</v>
      </c>
      <c r="L286" s="206">
        <f t="shared" si="25"/>
        <v>632</v>
      </c>
      <c r="M286" s="206">
        <f t="shared" si="21"/>
        <v>7000</v>
      </c>
      <c r="N286" s="209">
        <f t="shared" si="22"/>
        <v>11448</v>
      </c>
      <c r="O286" s="210">
        <f t="shared" si="23"/>
        <v>103032</v>
      </c>
    </row>
    <row r="287" spans="1:15" ht="15">
      <c r="A287" s="64" t="s">
        <v>136</v>
      </c>
      <c r="B287" s="63" t="s">
        <v>106</v>
      </c>
      <c r="C287" s="143" t="s">
        <v>140</v>
      </c>
      <c r="D287" s="204">
        <v>4054</v>
      </c>
      <c r="E287" s="203" t="s">
        <v>798</v>
      </c>
      <c r="F287" s="205">
        <v>42618</v>
      </c>
      <c r="G287" s="206">
        <f t="shared" si="26"/>
        <v>8108</v>
      </c>
      <c r="H287" s="207">
        <v>0</v>
      </c>
      <c r="I287" s="207">
        <v>0</v>
      </c>
      <c r="J287" s="206">
        <f t="shared" si="24"/>
        <v>8108</v>
      </c>
      <c r="K287" s="216">
        <v>354</v>
      </c>
      <c r="L287" s="206">
        <f t="shared" si="25"/>
        <v>708</v>
      </c>
      <c r="M287" s="206">
        <f t="shared" si="21"/>
        <v>7400</v>
      </c>
      <c r="N287" s="209">
        <f t="shared" si="22"/>
        <v>12162</v>
      </c>
      <c r="O287" s="210">
        <f t="shared" si="23"/>
        <v>109458</v>
      </c>
    </row>
    <row r="288" spans="1:15" ht="15">
      <c r="A288" s="64" t="s">
        <v>136</v>
      </c>
      <c r="B288" s="63" t="s">
        <v>106</v>
      </c>
      <c r="C288" s="143" t="s">
        <v>826</v>
      </c>
      <c r="D288" s="204">
        <v>2505</v>
      </c>
      <c r="E288" s="217" t="s">
        <v>132</v>
      </c>
      <c r="F288" s="205">
        <v>42618</v>
      </c>
      <c r="G288" s="206">
        <f t="shared" si="26"/>
        <v>5010</v>
      </c>
      <c r="H288" s="207">
        <v>0</v>
      </c>
      <c r="I288" s="207">
        <v>0</v>
      </c>
      <c r="J288" s="206">
        <f t="shared" si="24"/>
        <v>5010</v>
      </c>
      <c r="K288" s="208">
        <v>5</v>
      </c>
      <c r="L288" s="206">
        <f t="shared" si="25"/>
        <v>10</v>
      </c>
      <c r="M288" s="206">
        <f t="shared" si="21"/>
        <v>5000</v>
      </c>
      <c r="N288" s="209">
        <f t="shared" si="22"/>
        <v>7515</v>
      </c>
      <c r="O288" s="210">
        <f t="shared" si="23"/>
        <v>67635</v>
      </c>
    </row>
    <row r="289" spans="1:15" ht="15">
      <c r="A289" s="64" t="s">
        <v>136</v>
      </c>
      <c r="B289" s="63" t="s">
        <v>106</v>
      </c>
      <c r="C289" s="145" t="s">
        <v>827</v>
      </c>
      <c r="D289" s="204">
        <v>3816</v>
      </c>
      <c r="E289" s="203" t="s">
        <v>802</v>
      </c>
      <c r="F289" s="205">
        <v>42618</v>
      </c>
      <c r="G289" s="206">
        <f t="shared" si="26"/>
        <v>7632</v>
      </c>
      <c r="H289" s="207">
        <v>0</v>
      </c>
      <c r="I289" s="207">
        <v>0</v>
      </c>
      <c r="J289" s="206">
        <f t="shared" si="24"/>
        <v>7632</v>
      </c>
      <c r="K289" s="216">
        <v>316</v>
      </c>
      <c r="L289" s="206">
        <f t="shared" si="25"/>
        <v>632</v>
      </c>
      <c r="M289" s="206">
        <f t="shared" si="21"/>
        <v>7000</v>
      </c>
      <c r="N289" s="209">
        <f t="shared" si="22"/>
        <v>11448</v>
      </c>
      <c r="O289" s="210">
        <f t="shared" si="23"/>
        <v>103032</v>
      </c>
    </row>
    <row r="290" spans="1:15" ht="15">
      <c r="A290" s="64" t="s">
        <v>136</v>
      </c>
      <c r="B290" s="63" t="s">
        <v>106</v>
      </c>
      <c r="C290" s="145" t="s">
        <v>828</v>
      </c>
      <c r="D290" s="204">
        <v>2970</v>
      </c>
      <c r="E290" s="203" t="s">
        <v>822</v>
      </c>
      <c r="F290" s="205">
        <v>42618</v>
      </c>
      <c r="G290" s="206">
        <f t="shared" si="26"/>
        <v>5940</v>
      </c>
      <c r="H290" s="207">
        <v>0</v>
      </c>
      <c r="I290" s="207">
        <v>0</v>
      </c>
      <c r="J290" s="206">
        <f t="shared" si="24"/>
        <v>5940</v>
      </c>
      <c r="K290" s="216">
        <v>70</v>
      </c>
      <c r="L290" s="206">
        <f t="shared" si="25"/>
        <v>140</v>
      </c>
      <c r="M290" s="206">
        <f t="shared" si="21"/>
        <v>5800</v>
      </c>
      <c r="N290" s="209">
        <f t="shared" si="22"/>
        <v>8910</v>
      </c>
      <c r="O290" s="210">
        <f t="shared" si="23"/>
        <v>80190</v>
      </c>
    </row>
    <row r="291" spans="1:15" ht="15">
      <c r="A291" s="64" t="s">
        <v>136</v>
      </c>
      <c r="B291" s="63" t="s">
        <v>106</v>
      </c>
      <c r="C291" s="145" t="s">
        <v>829</v>
      </c>
      <c r="D291" s="204">
        <v>2970</v>
      </c>
      <c r="E291" s="203" t="s">
        <v>822</v>
      </c>
      <c r="F291" s="205">
        <v>42618</v>
      </c>
      <c r="G291" s="206">
        <f t="shared" si="26"/>
        <v>5940</v>
      </c>
      <c r="H291" s="207">
        <v>0</v>
      </c>
      <c r="I291" s="207">
        <v>0</v>
      </c>
      <c r="J291" s="206">
        <f t="shared" si="24"/>
        <v>5940</v>
      </c>
      <c r="K291" s="216">
        <v>70</v>
      </c>
      <c r="L291" s="206">
        <f t="shared" si="25"/>
        <v>140</v>
      </c>
      <c r="M291" s="206">
        <f t="shared" si="21"/>
        <v>5800</v>
      </c>
      <c r="N291" s="209">
        <f t="shared" si="22"/>
        <v>8910</v>
      </c>
      <c r="O291" s="210">
        <f t="shared" si="23"/>
        <v>80190</v>
      </c>
    </row>
    <row r="292" spans="1:15" ht="15">
      <c r="A292" s="64" t="s">
        <v>136</v>
      </c>
      <c r="B292" s="63" t="s">
        <v>106</v>
      </c>
      <c r="C292" s="145" t="s">
        <v>830</v>
      </c>
      <c r="D292" s="204">
        <v>3816</v>
      </c>
      <c r="E292" s="203" t="s">
        <v>802</v>
      </c>
      <c r="F292" s="205">
        <v>42618</v>
      </c>
      <c r="G292" s="206">
        <f t="shared" si="26"/>
        <v>7632</v>
      </c>
      <c r="H292" s="207">
        <v>0</v>
      </c>
      <c r="I292" s="207">
        <v>0</v>
      </c>
      <c r="J292" s="206">
        <f t="shared" si="24"/>
        <v>7632</v>
      </c>
      <c r="K292" s="216">
        <v>316</v>
      </c>
      <c r="L292" s="206">
        <f t="shared" si="25"/>
        <v>632</v>
      </c>
      <c r="M292" s="206">
        <f aca="true" t="shared" si="27" ref="M292:M309">G292-L292</f>
        <v>7000</v>
      </c>
      <c r="N292" s="209">
        <f t="shared" si="22"/>
        <v>11448</v>
      </c>
      <c r="O292" s="210">
        <f t="shared" si="23"/>
        <v>103032</v>
      </c>
    </row>
    <row r="293" spans="1:15" ht="15">
      <c r="A293" s="64" t="s">
        <v>136</v>
      </c>
      <c r="B293" s="63" t="s">
        <v>106</v>
      </c>
      <c r="C293" s="145" t="s">
        <v>831</v>
      </c>
      <c r="D293" s="204">
        <v>3816</v>
      </c>
      <c r="E293" s="203" t="s">
        <v>802</v>
      </c>
      <c r="F293" s="205">
        <v>42618</v>
      </c>
      <c r="G293" s="206">
        <f t="shared" si="26"/>
        <v>7632</v>
      </c>
      <c r="H293" s="207">
        <v>0</v>
      </c>
      <c r="I293" s="207">
        <v>0</v>
      </c>
      <c r="J293" s="206">
        <f t="shared" si="24"/>
        <v>7632</v>
      </c>
      <c r="K293" s="216">
        <v>316</v>
      </c>
      <c r="L293" s="206">
        <f t="shared" si="25"/>
        <v>632</v>
      </c>
      <c r="M293" s="206">
        <f t="shared" si="27"/>
        <v>7000</v>
      </c>
      <c r="N293" s="209">
        <f aca="true" t="shared" si="28" ref="N293:N309">G293*1.5</f>
        <v>11448</v>
      </c>
      <c r="O293" s="210">
        <f t="shared" si="23"/>
        <v>103032</v>
      </c>
    </row>
    <row r="294" spans="1:15" ht="15">
      <c r="A294" s="64" t="s">
        <v>136</v>
      </c>
      <c r="B294" s="63" t="s">
        <v>106</v>
      </c>
      <c r="C294" s="145" t="s">
        <v>832</v>
      </c>
      <c r="D294" s="204">
        <v>2505</v>
      </c>
      <c r="E294" s="203" t="s">
        <v>833</v>
      </c>
      <c r="F294" s="205">
        <v>42618</v>
      </c>
      <c r="G294" s="206">
        <f t="shared" si="26"/>
        <v>5010</v>
      </c>
      <c r="H294" s="207">
        <v>0</v>
      </c>
      <c r="I294" s="207">
        <v>0</v>
      </c>
      <c r="J294" s="206">
        <f t="shared" si="24"/>
        <v>5010</v>
      </c>
      <c r="K294" s="216">
        <v>5</v>
      </c>
      <c r="L294" s="206">
        <f t="shared" si="25"/>
        <v>10</v>
      </c>
      <c r="M294" s="206">
        <f t="shared" si="27"/>
        <v>5000</v>
      </c>
      <c r="N294" s="209">
        <f t="shared" si="28"/>
        <v>7515</v>
      </c>
      <c r="O294" s="210">
        <f t="shared" si="23"/>
        <v>67635</v>
      </c>
    </row>
    <row r="295" spans="1:15" ht="15">
      <c r="A295" s="64" t="s">
        <v>136</v>
      </c>
      <c r="B295" s="63" t="s">
        <v>106</v>
      </c>
      <c r="C295" s="145" t="s">
        <v>834</v>
      </c>
      <c r="D295" s="204">
        <v>3816</v>
      </c>
      <c r="E295" s="203" t="s">
        <v>833</v>
      </c>
      <c r="F295" s="205">
        <v>42618</v>
      </c>
      <c r="G295" s="206">
        <f t="shared" si="26"/>
        <v>7632</v>
      </c>
      <c r="H295" s="207">
        <v>0</v>
      </c>
      <c r="I295" s="207">
        <v>0</v>
      </c>
      <c r="J295" s="206">
        <f t="shared" si="24"/>
        <v>7632</v>
      </c>
      <c r="K295" s="216">
        <v>316</v>
      </c>
      <c r="L295" s="206">
        <f t="shared" si="25"/>
        <v>632</v>
      </c>
      <c r="M295" s="206">
        <f t="shared" si="27"/>
        <v>7000</v>
      </c>
      <c r="N295" s="209">
        <f t="shared" si="28"/>
        <v>11448</v>
      </c>
      <c r="O295" s="210">
        <f aca="true" t="shared" si="29" ref="O295:O309">(G295*12)+N295</f>
        <v>103032</v>
      </c>
    </row>
    <row r="296" spans="1:15" ht="15">
      <c r="A296" s="64" t="s">
        <v>136</v>
      </c>
      <c r="B296" s="63" t="s">
        <v>106</v>
      </c>
      <c r="C296" s="143" t="s">
        <v>835</v>
      </c>
      <c r="D296" s="204">
        <v>1867</v>
      </c>
      <c r="E296" s="203" t="s">
        <v>836</v>
      </c>
      <c r="F296" s="205">
        <v>42618</v>
      </c>
      <c r="G296" s="206">
        <f>D296*2</f>
        <v>3734</v>
      </c>
      <c r="H296" s="207">
        <v>0</v>
      </c>
      <c r="I296" s="207">
        <v>0</v>
      </c>
      <c r="J296" s="206">
        <f t="shared" si="24"/>
        <v>3734</v>
      </c>
      <c r="K296" s="216">
        <v>-83</v>
      </c>
      <c r="L296" s="206">
        <f>K296*2</f>
        <v>-166</v>
      </c>
      <c r="M296" s="206">
        <f t="shared" si="27"/>
        <v>3900</v>
      </c>
      <c r="N296" s="209">
        <f t="shared" si="28"/>
        <v>5601</v>
      </c>
      <c r="O296" s="210">
        <f t="shared" si="29"/>
        <v>50409</v>
      </c>
    </row>
    <row r="297" spans="1:15" ht="15">
      <c r="A297" s="64" t="s">
        <v>136</v>
      </c>
      <c r="B297" s="63" t="s">
        <v>106</v>
      </c>
      <c r="C297" s="145" t="s">
        <v>837</v>
      </c>
      <c r="D297" s="204">
        <v>3083</v>
      </c>
      <c r="E297" s="203" t="s">
        <v>836</v>
      </c>
      <c r="F297" s="205">
        <v>42618</v>
      </c>
      <c r="G297" s="206">
        <f aca="true" t="shared" si="30" ref="G297:G309">D297*2</f>
        <v>6166</v>
      </c>
      <c r="H297" s="207">
        <v>0</v>
      </c>
      <c r="I297" s="207">
        <v>0</v>
      </c>
      <c r="J297" s="206">
        <f t="shared" si="24"/>
        <v>6166</v>
      </c>
      <c r="K297" s="216">
        <v>83</v>
      </c>
      <c r="L297" s="206">
        <f aca="true" t="shared" si="31" ref="L297:L309">K297*2</f>
        <v>166</v>
      </c>
      <c r="M297" s="206">
        <f t="shared" si="27"/>
        <v>6000</v>
      </c>
      <c r="N297" s="209">
        <f t="shared" si="28"/>
        <v>9249</v>
      </c>
      <c r="O297" s="210">
        <f t="shared" si="29"/>
        <v>83241</v>
      </c>
    </row>
    <row r="298" spans="1:15" ht="15">
      <c r="A298" s="64" t="s">
        <v>136</v>
      </c>
      <c r="B298" s="63" t="s">
        <v>106</v>
      </c>
      <c r="C298" s="143" t="s">
        <v>838</v>
      </c>
      <c r="D298" s="204">
        <v>2264</v>
      </c>
      <c r="E298" s="203" t="s">
        <v>836</v>
      </c>
      <c r="F298" s="205">
        <v>42618</v>
      </c>
      <c r="G298" s="206">
        <f t="shared" si="30"/>
        <v>4528</v>
      </c>
      <c r="H298" s="207">
        <v>0</v>
      </c>
      <c r="I298" s="207">
        <v>0</v>
      </c>
      <c r="J298" s="206">
        <f t="shared" si="24"/>
        <v>4528</v>
      </c>
      <c r="K298" s="216">
        <v>-36</v>
      </c>
      <c r="L298" s="206">
        <f t="shared" si="31"/>
        <v>-72</v>
      </c>
      <c r="M298" s="206">
        <f t="shared" si="27"/>
        <v>4600</v>
      </c>
      <c r="N298" s="209">
        <f t="shared" si="28"/>
        <v>6792</v>
      </c>
      <c r="O298" s="210">
        <f t="shared" si="29"/>
        <v>61128</v>
      </c>
    </row>
    <row r="299" spans="1:15" ht="15">
      <c r="A299" s="64" t="s">
        <v>136</v>
      </c>
      <c r="B299" s="63" t="s">
        <v>106</v>
      </c>
      <c r="C299" s="143" t="s">
        <v>839</v>
      </c>
      <c r="D299" s="204">
        <v>3083</v>
      </c>
      <c r="E299" s="203" t="s">
        <v>840</v>
      </c>
      <c r="F299" s="205">
        <v>42618</v>
      </c>
      <c r="G299" s="206">
        <f t="shared" si="30"/>
        <v>6166</v>
      </c>
      <c r="H299" s="207">
        <v>0</v>
      </c>
      <c r="I299" s="207">
        <v>0</v>
      </c>
      <c r="J299" s="206">
        <f t="shared" si="24"/>
        <v>6166</v>
      </c>
      <c r="K299" s="216">
        <v>83</v>
      </c>
      <c r="L299" s="206">
        <f t="shared" si="31"/>
        <v>166</v>
      </c>
      <c r="M299" s="206">
        <f t="shared" si="27"/>
        <v>6000</v>
      </c>
      <c r="N299" s="209">
        <f t="shared" si="28"/>
        <v>9249</v>
      </c>
      <c r="O299" s="210">
        <f t="shared" si="29"/>
        <v>83241</v>
      </c>
    </row>
    <row r="300" spans="1:15" ht="15">
      <c r="A300" s="64" t="s">
        <v>136</v>
      </c>
      <c r="B300" s="63" t="s">
        <v>106</v>
      </c>
      <c r="C300" s="143" t="s">
        <v>841</v>
      </c>
      <c r="D300" s="204">
        <v>2392</v>
      </c>
      <c r="E300" s="203" t="s">
        <v>836</v>
      </c>
      <c r="F300" s="205">
        <v>42618</v>
      </c>
      <c r="G300" s="206">
        <f t="shared" si="30"/>
        <v>4784</v>
      </c>
      <c r="H300" s="207">
        <v>0</v>
      </c>
      <c r="I300" s="207">
        <v>0</v>
      </c>
      <c r="J300" s="206">
        <f aca="true" t="shared" si="32" ref="J300:J309">G300</f>
        <v>4784</v>
      </c>
      <c r="K300" s="216">
        <v>-8</v>
      </c>
      <c r="L300" s="206">
        <f t="shared" si="31"/>
        <v>-16</v>
      </c>
      <c r="M300" s="206">
        <f t="shared" si="27"/>
        <v>4800</v>
      </c>
      <c r="N300" s="209">
        <f t="shared" si="28"/>
        <v>7176</v>
      </c>
      <c r="O300" s="210">
        <f t="shared" si="29"/>
        <v>64584</v>
      </c>
    </row>
    <row r="301" spans="1:15" ht="15">
      <c r="A301" s="64" t="s">
        <v>136</v>
      </c>
      <c r="B301" s="63" t="s">
        <v>106</v>
      </c>
      <c r="C301" s="143" t="s">
        <v>842</v>
      </c>
      <c r="D301" s="204">
        <v>2392</v>
      </c>
      <c r="E301" s="203" t="s">
        <v>836</v>
      </c>
      <c r="F301" s="205">
        <v>42618</v>
      </c>
      <c r="G301" s="206">
        <f t="shared" si="30"/>
        <v>4784</v>
      </c>
      <c r="H301" s="207">
        <v>0</v>
      </c>
      <c r="I301" s="207">
        <v>0</v>
      </c>
      <c r="J301" s="206">
        <f t="shared" si="32"/>
        <v>4784</v>
      </c>
      <c r="K301" s="216">
        <v>-8</v>
      </c>
      <c r="L301" s="206">
        <f t="shared" si="31"/>
        <v>-16</v>
      </c>
      <c r="M301" s="206">
        <f t="shared" si="27"/>
        <v>4800</v>
      </c>
      <c r="N301" s="209">
        <f t="shared" si="28"/>
        <v>7176</v>
      </c>
      <c r="O301" s="210">
        <f t="shared" si="29"/>
        <v>64584</v>
      </c>
    </row>
    <row r="302" spans="1:15" ht="15">
      <c r="A302" s="64" t="s">
        <v>136</v>
      </c>
      <c r="B302" s="63" t="s">
        <v>106</v>
      </c>
      <c r="C302" s="143" t="s">
        <v>843</v>
      </c>
      <c r="D302" s="204">
        <v>2392</v>
      </c>
      <c r="E302" s="203" t="s">
        <v>836</v>
      </c>
      <c r="F302" s="205">
        <v>42618</v>
      </c>
      <c r="G302" s="206">
        <f t="shared" si="30"/>
        <v>4784</v>
      </c>
      <c r="H302" s="207">
        <v>0</v>
      </c>
      <c r="I302" s="207">
        <v>0</v>
      </c>
      <c r="J302" s="206">
        <f t="shared" si="32"/>
        <v>4784</v>
      </c>
      <c r="K302" s="216">
        <v>-8</v>
      </c>
      <c r="L302" s="206">
        <f t="shared" si="31"/>
        <v>-16</v>
      </c>
      <c r="M302" s="206">
        <f t="shared" si="27"/>
        <v>4800</v>
      </c>
      <c r="N302" s="209">
        <f t="shared" si="28"/>
        <v>7176</v>
      </c>
      <c r="O302" s="210">
        <f t="shared" si="29"/>
        <v>64584</v>
      </c>
    </row>
    <row r="303" spans="1:15" ht="15">
      <c r="A303" s="64" t="s">
        <v>136</v>
      </c>
      <c r="B303" s="63" t="s">
        <v>106</v>
      </c>
      <c r="C303" s="143" t="s">
        <v>844</v>
      </c>
      <c r="D303" s="204">
        <v>2392</v>
      </c>
      <c r="E303" s="203" t="s">
        <v>836</v>
      </c>
      <c r="F303" s="205">
        <v>42618</v>
      </c>
      <c r="G303" s="206">
        <f t="shared" si="30"/>
        <v>4784</v>
      </c>
      <c r="H303" s="207">
        <v>0</v>
      </c>
      <c r="I303" s="207">
        <v>0</v>
      </c>
      <c r="J303" s="206">
        <f t="shared" si="32"/>
        <v>4784</v>
      </c>
      <c r="K303" s="216">
        <v>-8</v>
      </c>
      <c r="L303" s="206">
        <f t="shared" si="31"/>
        <v>-16</v>
      </c>
      <c r="M303" s="206">
        <f t="shared" si="27"/>
        <v>4800</v>
      </c>
      <c r="N303" s="209">
        <f t="shared" si="28"/>
        <v>7176</v>
      </c>
      <c r="O303" s="210">
        <f t="shared" si="29"/>
        <v>64584</v>
      </c>
    </row>
    <row r="304" spans="1:15" ht="15">
      <c r="A304" s="64" t="s">
        <v>136</v>
      </c>
      <c r="B304" s="63" t="s">
        <v>106</v>
      </c>
      <c r="C304" s="143" t="s">
        <v>845</v>
      </c>
      <c r="D304" s="204">
        <v>1867</v>
      </c>
      <c r="E304" s="203" t="s">
        <v>836</v>
      </c>
      <c r="F304" s="205">
        <v>42618</v>
      </c>
      <c r="G304" s="206">
        <f t="shared" si="30"/>
        <v>3734</v>
      </c>
      <c r="H304" s="207">
        <v>0</v>
      </c>
      <c r="I304" s="207">
        <v>0</v>
      </c>
      <c r="J304" s="206">
        <f t="shared" si="32"/>
        <v>3734</v>
      </c>
      <c r="K304" s="216">
        <v>-83</v>
      </c>
      <c r="L304" s="206">
        <f t="shared" si="31"/>
        <v>-166</v>
      </c>
      <c r="M304" s="206">
        <f t="shared" si="27"/>
        <v>3900</v>
      </c>
      <c r="N304" s="209">
        <f t="shared" si="28"/>
        <v>5601</v>
      </c>
      <c r="O304" s="210">
        <f t="shared" si="29"/>
        <v>50409</v>
      </c>
    </row>
    <row r="305" spans="1:15" ht="15">
      <c r="A305" s="64" t="s">
        <v>136</v>
      </c>
      <c r="B305" s="63" t="s">
        <v>106</v>
      </c>
      <c r="C305" s="143" t="s">
        <v>846</v>
      </c>
      <c r="D305" s="204">
        <v>1867</v>
      </c>
      <c r="E305" s="203" t="s">
        <v>836</v>
      </c>
      <c r="F305" s="205">
        <v>42618</v>
      </c>
      <c r="G305" s="206">
        <f t="shared" si="30"/>
        <v>3734</v>
      </c>
      <c r="H305" s="207">
        <v>0</v>
      </c>
      <c r="I305" s="207">
        <v>0</v>
      </c>
      <c r="J305" s="206">
        <f t="shared" si="32"/>
        <v>3734</v>
      </c>
      <c r="K305" s="216">
        <v>-83</v>
      </c>
      <c r="L305" s="206">
        <f t="shared" si="31"/>
        <v>-166</v>
      </c>
      <c r="M305" s="206">
        <f t="shared" si="27"/>
        <v>3900</v>
      </c>
      <c r="N305" s="209">
        <f t="shared" si="28"/>
        <v>5601</v>
      </c>
      <c r="O305" s="210">
        <f t="shared" si="29"/>
        <v>50409</v>
      </c>
    </row>
    <row r="306" spans="1:15" ht="15">
      <c r="A306" s="64" t="s">
        <v>136</v>
      </c>
      <c r="B306" s="63" t="s">
        <v>106</v>
      </c>
      <c r="C306" s="143" t="s">
        <v>847</v>
      </c>
      <c r="D306" s="204">
        <v>2392</v>
      </c>
      <c r="E306" s="203" t="s">
        <v>836</v>
      </c>
      <c r="F306" s="205">
        <v>42618</v>
      </c>
      <c r="G306" s="206">
        <f t="shared" si="30"/>
        <v>4784</v>
      </c>
      <c r="H306" s="207">
        <v>0</v>
      </c>
      <c r="I306" s="207">
        <v>0</v>
      </c>
      <c r="J306" s="206">
        <f t="shared" si="32"/>
        <v>4784</v>
      </c>
      <c r="K306" s="216">
        <v>-8</v>
      </c>
      <c r="L306" s="206">
        <f t="shared" si="31"/>
        <v>-16</v>
      </c>
      <c r="M306" s="206">
        <f t="shared" si="27"/>
        <v>4800</v>
      </c>
      <c r="N306" s="209">
        <f t="shared" si="28"/>
        <v>7176</v>
      </c>
      <c r="O306" s="210">
        <f t="shared" si="29"/>
        <v>64584</v>
      </c>
    </row>
    <row r="307" spans="1:15" ht="15">
      <c r="A307" s="64" t="s">
        <v>136</v>
      </c>
      <c r="B307" s="63" t="s">
        <v>106</v>
      </c>
      <c r="C307" s="143" t="s">
        <v>848</v>
      </c>
      <c r="D307" s="204">
        <v>1867</v>
      </c>
      <c r="E307" s="203" t="s">
        <v>836</v>
      </c>
      <c r="F307" s="205">
        <v>42618</v>
      </c>
      <c r="G307" s="206">
        <f t="shared" si="30"/>
        <v>3734</v>
      </c>
      <c r="H307" s="207">
        <v>0</v>
      </c>
      <c r="I307" s="207">
        <v>0</v>
      </c>
      <c r="J307" s="206">
        <f t="shared" si="32"/>
        <v>3734</v>
      </c>
      <c r="K307" s="216">
        <v>-83</v>
      </c>
      <c r="L307" s="206">
        <f t="shared" si="31"/>
        <v>-166</v>
      </c>
      <c r="M307" s="206">
        <f t="shared" si="27"/>
        <v>3900</v>
      </c>
      <c r="N307" s="209">
        <f t="shared" si="28"/>
        <v>5601</v>
      </c>
      <c r="O307" s="210">
        <f t="shared" si="29"/>
        <v>50409</v>
      </c>
    </row>
    <row r="308" spans="1:15" ht="15">
      <c r="A308" s="64" t="s">
        <v>136</v>
      </c>
      <c r="B308" s="63" t="s">
        <v>106</v>
      </c>
      <c r="C308" s="143" t="s">
        <v>849</v>
      </c>
      <c r="D308" s="204">
        <v>1920</v>
      </c>
      <c r="E308" s="203" t="s">
        <v>836</v>
      </c>
      <c r="F308" s="205">
        <v>42618</v>
      </c>
      <c r="G308" s="206">
        <f t="shared" si="30"/>
        <v>3840</v>
      </c>
      <c r="H308" s="207">
        <v>0</v>
      </c>
      <c r="I308" s="207">
        <v>0</v>
      </c>
      <c r="J308" s="206">
        <f t="shared" si="32"/>
        <v>3840</v>
      </c>
      <c r="K308" s="216">
        <v>-80</v>
      </c>
      <c r="L308" s="206">
        <f t="shared" si="31"/>
        <v>-160</v>
      </c>
      <c r="M308" s="206">
        <f t="shared" si="27"/>
        <v>4000</v>
      </c>
      <c r="N308" s="209">
        <f t="shared" si="28"/>
        <v>5760</v>
      </c>
      <c r="O308" s="210">
        <f t="shared" si="29"/>
        <v>51840</v>
      </c>
    </row>
    <row r="309" spans="1:15" ht="15">
      <c r="A309" s="64" t="s">
        <v>136</v>
      </c>
      <c r="B309" s="63" t="s">
        <v>106</v>
      </c>
      <c r="C309" s="145" t="s">
        <v>850</v>
      </c>
      <c r="D309" s="204">
        <v>1867</v>
      </c>
      <c r="E309" s="203" t="s">
        <v>836</v>
      </c>
      <c r="F309" s="205">
        <v>42618</v>
      </c>
      <c r="G309" s="206">
        <f t="shared" si="30"/>
        <v>3734</v>
      </c>
      <c r="H309" s="207">
        <v>0</v>
      </c>
      <c r="I309" s="207">
        <v>0</v>
      </c>
      <c r="J309" s="206">
        <f t="shared" si="32"/>
        <v>3734</v>
      </c>
      <c r="K309" s="216">
        <v>-83</v>
      </c>
      <c r="L309" s="206">
        <f t="shared" si="31"/>
        <v>-166</v>
      </c>
      <c r="M309" s="206">
        <f t="shared" si="27"/>
        <v>3900</v>
      </c>
      <c r="N309" s="209">
        <f t="shared" si="28"/>
        <v>5601</v>
      </c>
      <c r="O309" s="210">
        <f t="shared" si="29"/>
        <v>50409</v>
      </c>
    </row>
  </sheetData>
  <sheetProtection/>
  <mergeCells count="102">
    <mergeCell ref="A2:I2"/>
    <mergeCell ref="A3:I3"/>
    <mergeCell ref="A4:I4"/>
    <mergeCell ref="A27:O27"/>
    <mergeCell ref="A28:O28"/>
    <mergeCell ref="A29:O29"/>
    <mergeCell ref="A5:C6"/>
    <mergeCell ref="D5:E6"/>
    <mergeCell ref="F5:I5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24:C24"/>
    <mergeCell ref="D24:E24"/>
    <mergeCell ref="F24:G24"/>
    <mergeCell ref="H24:I24"/>
    <mergeCell ref="A22:C22"/>
    <mergeCell ref="D22:E22"/>
    <mergeCell ref="F22:G22"/>
    <mergeCell ref="H22:I22"/>
    <mergeCell ref="A23:C23"/>
    <mergeCell ref="D23:E23"/>
    <mergeCell ref="E34:E35"/>
    <mergeCell ref="F34:F35"/>
    <mergeCell ref="G34:G35"/>
    <mergeCell ref="H34:H35"/>
    <mergeCell ref="I34:I35"/>
    <mergeCell ref="A25:C25"/>
    <mergeCell ref="D25:E25"/>
    <mergeCell ref="F25:G25"/>
    <mergeCell ref="H25:I25"/>
    <mergeCell ref="J34:J35"/>
    <mergeCell ref="L34:L35"/>
    <mergeCell ref="M34:M35"/>
    <mergeCell ref="N34:N35"/>
    <mergeCell ref="O34:O35"/>
    <mergeCell ref="A31:O31"/>
    <mergeCell ref="A32:O32"/>
    <mergeCell ref="A34:A35"/>
    <mergeCell ref="B34:B35"/>
    <mergeCell ref="C34:C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23" sqref="C23"/>
    </sheetView>
  </sheetViews>
  <sheetFormatPr defaultColWidth="11.421875" defaultRowHeight="15"/>
  <cols>
    <col min="1" max="1" width="28.28125" style="0" customWidth="1"/>
    <col min="2" max="2" width="18.140625" style="0" customWidth="1"/>
    <col min="3" max="3" width="22.8515625" style="0" customWidth="1"/>
    <col min="4" max="5" width="15.421875" style="0" customWidth="1"/>
    <col min="6" max="6" width="12.00390625" style="0" customWidth="1"/>
    <col min="7" max="7" width="11.140625" style="0" customWidth="1"/>
    <col min="8" max="8" width="12.7109375" style="0" customWidth="1"/>
    <col min="9" max="9" width="1.7109375" style="0" customWidth="1"/>
  </cols>
  <sheetData>
    <row r="1" spans="1:9" ht="15">
      <c r="A1" s="11"/>
      <c r="B1" s="11"/>
      <c r="C1" s="11"/>
      <c r="D1" s="11"/>
      <c r="E1" s="11"/>
      <c r="F1" s="3"/>
      <c r="G1" s="3"/>
      <c r="H1" s="3"/>
      <c r="I1" s="3"/>
    </row>
    <row r="2" spans="1:9" ht="15">
      <c r="A2" s="3"/>
      <c r="B2" s="11"/>
      <c r="C2" s="11"/>
      <c r="D2" s="11"/>
      <c r="E2" s="11"/>
      <c r="F2" s="3"/>
      <c r="G2" s="3"/>
      <c r="H2" s="3"/>
      <c r="I2" s="3"/>
    </row>
    <row r="3" spans="1:9" ht="15">
      <c r="A3" s="370" t="s">
        <v>355</v>
      </c>
      <c r="B3" s="370"/>
      <c r="C3" s="370"/>
      <c r="D3" s="370"/>
      <c r="E3" s="370"/>
      <c r="F3" s="3"/>
      <c r="G3" s="3"/>
      <c r="H3" s="3"/>
      <c r="I3" s="3"/>
    </row>
    <row r="4" spans="1:9" ht="15">
      <c r="A4" s="370" t="s">
        <v>149</v>
      </c>
      <c r="B4" s="370"/>
      <c r="C4" s="370"/>
      <c r="D4" s="370"/>
      <c r="E4" s="370"/>
      <c r="F4" s="3"/>
      <c r="G4" s="3"/>
      <c r="H4" s="3"/>
      <c r="I4" s="3"/>
    </row>
    <row r="5" spans="1:9" ht="18.75" customHeight="1">
      <c r="A5" s="370" t="s">
        <v>483</v>
      </c>
      <c r="B5" s="370"/>
      <c r="C5" s="370"/>
      <c r="D5" s="370"/>
      <c r="E5" s="370"/>
      <c r="F5" s="3"/>
      <c r="G5" s="3"/>
      <c r="H5" s="3"/>
      <c r="I5" s="3"/>
    </row>
    <row r="6" spans="1:9" ht="13.5">
      <c r="A6" s="3"/>
      <c r="B6" s="83"/>
      <c r="C6" s="83"/>
      <c r="D6" s="83"/>
      <c r="E6" s="83"/>
      <c r="F6" s="3"/>
      <c r="G6" s="3"/>
      <c r="H6" s="3"/>
      <c r="I6" s="3"/>
    </row>
    <row r="7" spans="1:9" ht="13.5">
      <c r="A7" s="1" t="s">
        <v>148</v>
      </c>
      <c r="B7" s="83"/>
      <c r="C7" s="83"/>
      <c r="D7" s="83"/>
      <c r="E7" s="83"/>
      <c r="F7" s="3"/>
      <c r="G7" s="3"/>
      <c r="H7" s="3"/>
      <c r="I7" s="3"/>
    </row>
    <row r="8" spans="1:9" ht="13.5">
      <c r="A8" s="12" t="s">
        <v>150</v>
      </c>
      <c r="B8" s="12"/>
      <c r="C8" s="12"/>
      <c r="D8" s="12"/>
      <c r="E8" s="12"/>
      <c r="F8" s="3"/>
      <c r="G8" s="3"/>
      <c r="H8" s="3"/>
      <c r="I8" s="3"/>
    </row>
    <row r="9" spans="1:9" ht="13.5">
      <c r="A9" s="12"/>
      <c r="B9" s="12"/>
      <c r="C9" s="12"/>
      <c r="D9" s="12"/>
      <c r="E9" s="12"/>
      <c r="F9" s="3"/>
      <c r="G9" s="3"/>
      <c r="H9" s="3"/>
      <c r="I9" s="3"/>
    </row>
    <row r="10" spans="1:9" ht="5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51" customHeight="1">
      <c r="A11" s="34" t="s">
        <v>151</v>
      </c>
      <c r="B11" s="371" t="s">
        <v>152</v>
      </c>
      <c r="C11" s="372"/>
      <c r="D11" s="372"/>
      <c r="E11" s="372"/>
      <c r="F11" s="372"/>
      <c r="G11" s="372"/>
      <c r="H11" s="373"/>
      <c r="I11" s="3"/>
    </row>
    <row r="12" spans="1:9" ht="13.5">
      <c r="A12" s="35"/>
      <c r="B12" s="36"/>
      <c r="C12" s="36"/>
      <c r="D12" s="36"/>
      <c r="E12" s="36"/>
      <c r="F12" s="3"/>
      <c r="G12" s="3"/>
      <c r="H12" s="3"/>
      <c r="I12" s="3"/>
    </row>
    <row r="13" spans="1:9" ht="45" customHeight="1">
      <c r="A13" s="34" t="s">
        <v>153</v>
      </c>
      <c r="B13" s="374" t="s">
        <v>154</v>
      </c>
      <c r="C13" s="375"/>
      <c r="D13" s="375"/>
      <c r="E13" s="375"/>
      <c r="F13" s="375"/>
      <c r="G13" s="375"/>
      <c r="H13" s="376"/>
      <c r="I13" s="3"/>
    </row>
    <row r="14" spans="1:9" ht="13.5">
      <c r="A14" s="35"/>
      <c r="B14" s="36"/>
      <c r="C14" s="36"/>
      <c r="D14" s="36"/>
      <c r="E14" s="36"/>
      <c r="F14" s="3"/>
      <c r="G14" s="3"/>
      <c r="H14" s="3"/>
      <c r="I14" s="3"/>
    </row>
    <row r="15" spans="1:9" ht="62.25" customHeight="1">
      <c r="A15" s="34" t="s">
        <v>155</v>
      </c>
      <c r="B15" s="374" t="s">
        <v>156</v>
      </c>
      <c r="C15" s="377"/>
      <c r="D15" s="377"/>
      <c r="E15" s="377"/>
      <c r="F15" s="377"/>
      <c r="G15" s="377"/>
      <c r="H15" s="378"/>
      <c r="I15" s="3"/>
    </row>
    <row r="16" spans="1:9" ht="19.5" customHeight="1">
      <c r="A16" s="35"/>
      <c r="B16" s="36"/>
      <c r="C16" s="36"/>
      <c r="D16" s="36"/>
      <c r="E16" s="36"/>
      <c r="F16" s="3"/>
      <c r="G16" s="3"/>
      <c r="H16" s="3"/>
      <c r="I16" s="3"/>
    </row>
    <row r="17" spans="1:9" ht="70.5" customHeight="1">
      <c r="A17" s="34" t="s">
        <v>157</v>
      </c>
      <c r="B17" s="379" t="s">
        <v>158</v>
      </c>
      <c r="C17" s="380"/>
      <c r="D17" s="380"/>
      <c r="E17" s="380"/>
      <c r="F17" s="380"/>
      <c r="G17" s="380"/>
      <c r="H17" s="381"/>
      <c r="I17" s="3"/>
    </row>
    <row r="30" ht="15" thickBot="1"/>
    <row r="31" spans="1:9" ht="15" thickBot="1">
      <c r="A31" s="382" t="s">
        <v>407</v>
      </c>
      <c r="B31" s="383"/>
      <c r="C31" s="383"/>
      <c r="D31" s="383"/>
      <c r="E31" s="383"/>
      <c r="F31" s="383"/>
      <c r="G31" s="383"/>
      <c r="H31" s="384"/>
      <c r="I31" s="128"/>
    </row>
    <row r="32" spans="1:9" ht="24" customHeight="1">
      <c r="A32" s="108"/>
      <c r="B32" s="109"/>
      <c r="C32" s="110" t="s">
        <v>851</v>
      </c>
      <c r="D32" s="110"/>
      <c r="E32" s="110"/>
      <c r="F32" s="110"/>
      <c r="G32" s="109"/>
      <c r="H32" s="111"/>
      <c r="I32" s="128"/>
    </row>
    <row r="33" spans="1:9" ht="21" customHeight="1">
      <c r="A33" s="365" t="s">
        <v>362</v>
      </c>
      <c r="B33" s="365"/>
      <c r="C33" s="365"/>
      <c r="D33" s="365" t="s">
        <v>363</v>
      </c>
      <c r="E33" s="365"/>
      <c r="F33" s="365"/>
      <c r="G33" s="365" t="s">
        <v>364</v>
      </c>
      <c r="H33" s="365" t="s">
        <v>365</v>
      </c>
      <c r="I33" s="128"/>
    </row>
    <row r="34" spans="1:9" ht="30.75" customHeight="1">
      <c r="A34" s="365"/>
      <c r="B34" s="365"/>
      <c r="C34" s="365"/>
      <c r="D34" s="112" t="s">
        <v>366</v>
      </c>
      <c r="E34" s="112" t="s">
        <v>367</v>
      </c>
      <c r="F34" s="112" t="s">
        <v>368</v>
      </c>
      <c r="G34" s="365"/>
      <c r="H34" s="365"/>
      <c r="I34" s="128"/>
    </row>
    <row r="35" spans="1:9" ht="33">
      <c r="A35" s="365" t="s">
        <v>369</v>
      </c>
      <c r="B35" s="365"/>
      <c r="C35" s="113" t="s">
        <v>408</v>
      </c>
      <c r="D35" s="114"/>
      <c r="E35" s="114"/>
      <c r="F35" s="112"/>
      <c r="G35" s="115"/>
      <c r="H35" s="115"/>
      <c r="I35" s="128"/>
    </row>
    <row r="36" spans="1:9" ht="101.25" customHeight="1">
      <c r="A36" s="365" t="s">
        <v>370</v>
      </c>
      <c r="B36" s="365"/>
      <c r="C36" s="113" t="s">
        <v>409</v>
      </c>
      <c r="D36" s="113" t="s">
        <v>371</v>
      </c>
      <c r="E36" s="114" t="s">
        <v>372</v>
      </c>
      <c r="F36" s="112" t="s">
        <v>373</v>
      </c>
      <c r="G36" s="115" t="s">
        <v>374</v>
      </c>
      <c r="H36" s="115" t="s">
        <v>375</v>
      </c>
      <c r="I36" s="128"/>
    </row>
    <row r="37" spans="1:9" ht="43.5">
      <c r="A37" s="366" t="s">
        <v>376</v>
      </c>
      <c r="B37" s="116" t="s">
        <v>377</v>
      </c>
      <c r="C37" s="117" t="s">
        <v>410</v>
      </c>
      <c r="D37" s="117" t="s">
        <v>378</v>
      </c>
      <c r="E37" s="118" t="s">
        <v>379</v>
      </c>
      <c r="F37" s="119" t="s">
        <v>380</v>
      </c>
      <c r="G37" s="119" t="s">
        <v>381</v>
      </c>
      <c r="H37" s="367" t="s">
        <v>382</v>
      </c>
      <c r="I37" s="128"/>
    </row>
    <row r="38" spans="1:9" ht="43.5">
      <c r="A38" s="366"/>
      <c r="B38" s="120" t="s">
        <v>383</v>
      </c>
      <c r="C38" s="121" t="s">
        <v>411</v>
      </c>
      <c r="D38" s="121" t="s">
        <v>384</v>
      </c>
      <c r="E38" s="122" t="s">
        <v>385</v>
      </c>
      <c r="F38" s="123" t="s">
        <v>386</v>
      </c>
      <c r="G38" s="123" t="s">
        <v>387</v>
      </c>
      <c r="H38" s="367"/>
      <c r="I38" s="128"/>
    </row>
    <row r="39" spans="1:9" ht="64.5" customHeight="1">
      <c r="A39" s="366"/>
      <c r="B39" s="124" t="s">
        <v>388</v>
      </c>
      <c r="C39" s="121" t="s">
        <v>412</v>
      </c>
      <c r="D39" s="121" t="s">
        <v>389</v>
      </c>
      <c r="E39" s="122" t="s">
        <v>390</v>
      </c>
      <c r="F39" s="125" t="s">
        <v>391</v>
      </c>
      <c r="G39" s="125" t="s">
        <v>392</v>
      </c>
      <c r="H39" s="367"/>
      <c r="I39" s="128"/>
    </row>
    <row r="40" spans="1:9" ht="13.5">
      <c r="A40" s="365" t="s">
        <v>393</v>
      </c>
      <c r="B40" s="368" t="s">
        <v>394</v>
      </c>
      <c r="C40" s="368"/>
      <c r="D40" s="368"/>
      <c r="E40" s="368"/>
      <c r="F40" s="368"/>
      <c r="G40" s="368"/>
      <c r="H40" s="368"/>
      <c r="I40" s="128"/>
    </row>
    <row r="41" spans="1:9" ht="60.75" customHeight="1">
      <c r="A41" s="365"/>
      <c r="B41" s="116" t="s">
        <v>395</v>
      </c>
      <c r="C41" s="126" t="s">
        <v>413</v>
      </c>
      <c r="D41" s="117" t="s">
        <v>396</v>
      </c>
      <c r="E41" s="118" t="s">
        <v>397</v>
      </c>
      <c r="F41" s="119" t="s">
        <v>398</v>
      </c>
      <c r="G41" s="119" t="s">
        <v>399</v>
      </c>
      <c r="H41" s="369" t="s">
        <v>400</v>
      </c>
      <c r="I41" s="128"/>
    </row>
    <row r="42" spans="1:9" ht="33">
      <c r="A42" s="365"/>
      <c r="B42" s="116" t="s">
        <v>401</v>
      </c>
      <c r="C42" s="126" t="s">
        <v>414</v>
      </c>
      <c r="D42" s="119"/>
      <c r="E42" s="118" t="s">
        <v>402</v>
      </c>
      <c r="F42" s="119" t="s">
        <v>398</v>
      </c>
      <c r="G42" s="119"/>
      <c r="H42" s="369"/>
      <c r="I42" s="128"/>
    </row>
    <row r="43" spans="1:9" ht="43.5">
      <c r="A43" s="365"/>
      <c r="B43" s="116" t="s">
        <v>403</v>
      </c>
      <c r="C43" s="126" t="s">
        <v>415</v>
      </c>
      <c r="D43" s="119"/>
      <c r="E43" s="118"/>
      <c r="F43" s="119" t="s">
        <v>404</v>
      </c>
      <c r="G43" s="119" t="s">
        <v>405</v>
      </c>
      <c r="H43" s="369"/>
      <c r="I43" s="128"/>
    </row>
    <row r="44" spans="1:9" ht="13.5">
      <c r="A44" s="365"/>
      <c r="B44" s="116" t="s">
        <v>406</v>
      </c>
      <c r="C44" s="126" t="s">
        <v>416</v>
      </c>
      <c r="D44" s="119"/>
      <c r="E44" s="118"/>
      <c r="F44" s="119"/>
      <c r="G44" s="127"/>
      <c r="H44" s="369"/>
      <c r="I44" s="128"/>
    </row>
  </sheetData>
  <sheetProtection/>
  <mergeCells count="19">
    <mergeCell ref="A3:E3"/>
    <mergeCell ref="A4:E4"/>
    <mergeCell ref="A5:E5"/>
    <mergeCell ref="B11:H11"/>
    <mergeCell ref="B13:H13"/>
    <mergeCell ref="H33:H34"/>
    <mergeCell ref="B15:H15"/>
    <mergeCell ref="B17:H17"/>
    <mergeCell ref="A31:H31"/>
    <mergeCell ref="A33:C34"/>
    <mergeCell ref="D33:F33"/>
    <mergeCell ref="G33:G34"/>
    <mergeCell ref="A35:B35"/>
    <mergeCell ref="A37:A39"/>
    <mergeCell ref="H37:H39"/>
    <mergeCell ref="A40:A44"/>
    <mergeCell ref="B40:H40"/>
    <mergeCell ref="H41:H44"/>
    <mergeCell ref="A36:B36"/>
  </mergeCells>
  <printOptions/>
  <pageMargins left="0.7" right="0.7" top="0.75" bottom="0.75" header="0.3" footer="0.3"/>
  <pageSetup horizontalDpi="360" verticalDpi="360" orientation="landscape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96">
      <selection activeCell="G191" sqref="G191"/>
    </sheetView>
  </sheetViews>
  <sheetFormatPr defaultColWidth="11.57421875" defaultRowHeight="15"/>
  <cols>
    <col min="1" max="1" width="9.00390625" style="3" customWidth="1"/>
    <col min="2" max="2" width="34.140625" style="3" customWidth="1"/>
    <col min="3" max="3" width="15.421875" style="3" customWidth="1"/>
    <col min="4" max="4" width="14.28125" style="3" customWidth="1"/>
    <col min="5" max="5" width="11.421875" style="3" customWidth="1"/>
    <col min="6" max="6" width="13.421875" style="3" customWidth="1"/>
    <col min="7" max="7" width="13.8515625" style="3" customWidth="1"/>
    <col min="8" max="10" width="12.421875" style="3" customWidth="1"/>
    <col min="11" max="11" width="12.140625" style="3" customWidth="1"/>
    <col min="12" max="12" width="13.28125" style="3" customWidth="1"/>
    <col min="13" max="13" width="11.421875" style="3" hidden="1" customWidth="1"/>
    <col min="14" max="15" width="11.421875" style="3" customWidth="1"/>
    <col min="16" max="16" width="10.8515625" style="3" customWidth="1"/>
    <col min="17" max="18" width="11.421875" style="3" hidden="1" customWidth="1"/>
    <col min="19" max="19" width="0.13671875" style="3" hidden="1" customWidth="1"/>
    <col min="20" max="21" width="11.421875" style="3" hidden="1" customWidth="1"/>
    <col min="22" max="16384" width="11.421875" style="3" customWidth="1"/>
  </cols>
  <sheetData>
    <row r="1" spans="1:15" ht="6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8.25" customHeight="1">
      <c r="A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344" t="s">
        <v>327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ht="13.5">
      <c r="A5" s="347" t="s">
        <v>268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</row>
    <row r="6" spans="1:15" ht="13.5">
      <c r="A6" s="319" t="s">
        <v>483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</row>
    <row r="7" spans="1:15" ht="13.5">
      <c r="A7" s="37"/>
      <c r="B7" s="1" t="s">
        <v>159</v>
      </c>
      <c r="C7" s="3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0.5">
      <c r="A8" s="22" t="s">
        <v>73</v>
      </c>
      <c r="B8" s="88" t="s">
        <v>74</v>
      </c>
      <c r="C8" s="89" t="s">
        <v>160</v>
      </c>
      <c r="D8" s="23" t="s">
        <v>161</v>
      </c>
      <c r="E8" s="23" t="s">
        <v>162</v>
      </c>
      <c r="F8" s="23" t="s">
        <v>163</v>
      </c>
      <c r="G8" s="23" t="s">
        <v>164</v>
      </c>
      <c r="H8" s="23" t="s">
        <v>165</v>
      </c>
      <c r="I8" s="23" t="s">
        <v>166</v>
      </c>
      <c r="J8" s="23" t="s">
        <v>167</v>
      </c>
      <c r="K8" s="23" t="s">
        <v>168</v>
      </c>
      <c r="L8" s="23" t="s">
        <v>169</v>
      </c>
      <c r="M8" s="23" t="s">
        <v>170</v>
      </c>
      <c r="N8" s="23" t="s">
        <v>171</v>
      </c>
      <c r="O8" s="23" t="s">
        <v>172</v>
      </c>
    </row>
    <row r="9" spans="1:15" ht="10.5">
      <c r="A9" s="86"/>
      <c r="B9" s="90" t="s">
        <v>5</v>
      </c>
      <c r="C9" s="19">
        <f>C10:D10+C13+C20+C26:D26+C30</f>
        <v>2619928</v>
      </c>
      <c r="D9" s="74">
        <f>C9/12</f>
        <v>218327.33333333334</v>
      </c>
      <c r="E9" s="31">
        <f>C9/12</f>
        <v>218327.33333333334</v>
      </c>
      <c r="F9" s="31">
        <f>C9/12</f>
        <v>218327.33333333334</v>
      </c>
      <c r="G9" s="31">
        <f>C9/12</f>
        <v>218327.33333333334</v>
      </c>
      <c r="H9" s="31">
        <f>C9/12</f>
        <v>218327.33333333334</v>
      </c>
      <c r="I9" s="31">
        <f>C9/12</f>
        <v>218327.33333333334</v>
      </c>
      <c r="J9" s="31">
        <f>C9/12</f>
        <v>218327.33333333334</v>
      </c>
      <c r="K9" s="31">
        <f>C9/12</f>
        <v>218327.33333333334</v>
      </c>
      <c r="L9" s="31">
        <f>C9/12</f>
        <v>218327.33333333334</v>
      </c>
      <c r="M9" s="31">
        <f>C9/12</f>
        <v>218327.33333333334</v>
      </c>
      <c r="N9" s="31">
        <f>C9/12</f>
        <v>218327.33333333334</v>
      </c>
      <c r="O9" s="31">
        <f>C9/12</f>
        <v>218327.33333333334</v>
      </c>
    </row>
    <row r="10" spans="1:15" ht="10.5">
      <c r="A10" s="87"/>
      <c r="B10" s="4" t="s">
        <v>3</v>
      </c>
      <c r="C10" s="19">
        <f>SUM(C11:C12)</f>
        <v>365600</v>
      </c>
      <c r="D10" s="74">
        <f>C10/12</f>
        <v>30466.666666666668</v>
      </c>
      <c r="E10" s="31">
        <f>C10/12</f>
        <v>30466.666666666668</v>
      </c>
      <c r="F10" s="31">
        <f>C10/12</f>
        <v>30466.666666666668</v>
      </c>
      <c r="G10" s="31">
        <f>C10/12</f>
        <v>30466.666666666668</v>
      </c>
      <c r="H10" s="31">
        <f>C10/12</f>
        <v>30466.666666666668</v>
      </c>
      <c r="I10" s="31">
        <f>C10/12</f>
        <v>30466.666666666668</v>
      </c>
      <c r="J10" s="31">
        <f>C10/12</f>
        <v>30466.666666666668</v>
      </c>
      <c r="K10" s="31">
        <f>C10/12</f>
        <v>30466.666666666668</v>
      </c>
      <c r="L10" s="31">
        <f>C10/12</f>
        <v>30466.666666666668</v>
      </c>
      <c r="M10" s="31">
        <f>C10/12</f>
        <v>30466.666666666668</v>
      </c>
      <c r="N10" s="31">
        <f>C10/12</f>
        <v>30466.666666666668</v>
      </c>
      <c r="O10" s="31">
        <f>C10/12</f>
        <v>30466.666666666668</v>
      </c>
    </row>
    <row r="11" spans="1:15" ht="10.5">
      <c r="A11" s="87"/>
      <c r="B11" s="9" t="s">
        <v>329</v>
      </c>
      <c r="C11" s="5">
        <v>258600</v>
      </c>
      <c r="D11" s="74">
        <f>C11/12</f>
        <v>21550</v>
      </c>
      <c r="E11" s="31">
        <f>C11/12</f>
        <v>21550</v>
      </c>
      <c r="F11" s="31">
        <f>C11/12</f>
        <v>21550</v>
      </c>
      <c r="G11" s="31">
        <f>C11/12</f>
        <v>21550</v>
      </c>
      <c r="H11" s="31">
        <f>C11/12</f>
        <v>21550</v>
      </c>
      <c r="I11" s="31">
        <f>C11/12</f>
        <v>21550</v>
      </c>
      <c r="J11" s="31">
        <f>C11/12</f>
        <v>21550</v>
      </c>
      <c r="K11" s="31">
        <f>C11/12</f>
        <v>21550</v>
      </c>
      <c r="L11" s="31">
        <f>C11/12</f>
        <v>21550</v>
      </c>
      <c r="M11" s="31">
        <f>C11/12</f>
        <v>21550</v>
      </c>
      <c r="N11" s="31">
        <f>C11/12</f>
        <v>21550</v>
      </c>
      <c r="O11" s="31">
        <f>C11/12</f>
        <v>21550</v>
      </c>
    </row>
    <row r="12" spans="1:15" ht="10.5">
      <c r="A12" s="87"/>
      <c r="B12" s="9" t="s">
        <v>222</v>
      </c>
      <c r="C12" s="5">
        <v>107000</v>
      </c>
      <c r="D12" s="74">
        <f>C12/12</f>
        <v>8916.666666666666</v>
      </c>
      <c r="E12" s="31">
        <f>C12/12</f>
        <v>8916.666666666666</v>
      </c>
      <c r="F12" s="31">
        <f>C12/12</f>
        <v>8916.666666666666</v>
      </c>
      <c r="G12" s="31">
        <f>C12/12</f>
        <v>8916.666666666666</v>
      </c>
      <c r="H12" s="31">
        <f>C12/12</f>
        <v>8916.666666666666</v>
      </c>
      <c r="I12" s="31">
        <f>C12/12</f>
        <v>8916.666666666666</v>
      </c>
      <c r="J12" s="31">
        <f>C12/12</f>
        <v>8916.666666666666</v>
      </c>
      <c r="K12" s="31">
        <f>C12/12</f>
        <v>8916.666666666666</v>
      </c>
      <c r="L12" s="31">
        <f>C12/12</f>
        <v>8916.666666666666</v>
      </c>
      <c r="M12" s="31">
        <f>C12/12</f>
        <v>8916.666666666666</v>
      </c>
      <c r="N12" s="31">
        <f>C12/12</f>
        <v>8916.666666666666</v>
      </c>
      <c r="O12" s="31">
        <f>C12/12</f>
        <v>8916.666666666666</v>
      </c>
    </row>
    <row r="13" spans="1:15" ht="10.5">
      <c r="A13" s="87"/>
      <c r="B13" s="8" t="s">
        <v>10</v>
      </c>
      <c r="C13" s="19">
        <f>SUM(C14:C19)</f>
        <v>1086800</v>
      </c>
      <c r="D13" s="7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0.5">
      <c r="A14" s="87"/>
      <c r="B14" s="6" t="s">
        <v>98</v>
      </c>
      <c r="C14" s="5">
        <v>156800</v>
      </c>
      <c r="D14" s="74">
        <f aca="true" t="shared" si="0" ref="D14:D77">C14/12</f>
        <v>13066.666666666666</v>
      </c>
      <c r="E14" s="31">
        <f aca="true" t="shared" si="1" ref="E14:E77">C14/12</f>
        <v>13066.666666666666</v>
      </c>
      <c r="F14" s="31">
        <f aca="true" t="shared" si="2" ref="F14:F77">C14/12</f>
        <v>13066.666666666666</v>
      </c>
      <c r="G14" s="31">
        <f aca="true" t="shared" si="3" ref="G14:G77">C14/12</f>
        <v>13066.666666666666</v>
      </c>
      <c r="H14" s="31">
        <f aca="true" t="shared" si="4" ref="H14:H77">C14/12</f>
        <v>13066.666666666666</v>
      </c>
      <c r="I14" s="31">
        <f aca="true" t="shared" si="5" ref="I14:I77">C14/12</f>
        <v>13066.666666666666</v>
      </c>
      <c r="J14" s="31">
        <f aca="true" t="shared" si="6" ref="J14:J77">C14/12</f>
        <v>13066.666666666666</v>
      </c>
      <c r="K14" s="31">
        <f aca="true" t="shared" si="7" ref="K14:K77">C14/12</f>
        <v>13066.666666666666</v>
      </c>
      <c r="L14" s="31">
        <f aca="true" t="shared" si="8" ref="L14:L77">C14/12</f>
        <v>13066.666666666666</v>
      </c>
      <c r="M14" s="31">
        <f aca="true" t="shared" si="9" ref="M14:M77">C14/12</f>
        <v>13066.666666666666</v>
      </c>
      <c r="N14" s="31">
        <f aca="true" t="shared" si="10" ref="N14:N77">C14/12</f>
        <v>13066.666666666666</v>
      </c>
      <c r="O14" s="31">
        <f aca="true" t="shared" si="11" ref="O14:O77">C14/12</f>
        <v>13066.666666666666</v>
      </c>
    </row>
    <row r="15" spans="1:15" ht="10.5">
      <c r="A15" s="87"/>
      <c r="B15" s="6" t="s">
        <v>227</v>
      </c>
      <c r="C15" s="5">
        <v>130000</v>
      </c>
      <c r="D15" s="74">
        <f t="shared" si="0"/>
        <v>10833.333333333334</v>
      </c>
      <c r="E15" s="31">
        <f t="shared" si="1"/>
        <v>10833.333333333334</v>
      </c>
      <c r="F15" s="31">
        <f t="shared" si="2"/>
        <v>10833.333333333334</v>
      </c>
      <c r="G15" s="31">
        <f t="shared" si="3"/>
        <v>10833.333333333334</v>
      </c>
      <c r="H15" s="31">
        <f t="shared" si="4"/>
        <v>10833.333333333334</v>
      </c>
      <c r="I15" s="31">
        <f t="shared" si="5"/>
        <v>10833.333333333334</v>
      </c>
      <c r="J15" s="31">
        <f t="shared" si="6"/>
        <v>10833.333333333334</v>
      </c>
      <c r="K15" s="31">
        <f t="shared" si="7"/>
        <v>10833.333333333334</v>
      </c>
      <c r="L15" s="31">
        <f t="shared" si="8"/>
        <v>10833.333333333334</v>
      </c>
      <c r="M15" s="31">
        <f t="shared" si="9"/>
        <v>10833.333333333334</v>
      </c>
      <c r="N15" s="31">
        <f t="shared" si="10"/>
        <v>10833.333333333334</v>
      </c>
      <c r="O15" s="31">
        <f t="shared" si="11"/>
        <v>10833.333333333334</v>
      </c>
    </row>
    <row r="16" spans="1:15" ht="10.5">
      <c r="A16" s="87"/>
      <c r="B16" s="6" t="s">
        <v>228</v>
      </c>
      <c r="C16" s="5">
        <v>80000</v>
      </c>
      <c r="D16" s="74">
        <f t="shared" si="0"/>
        <v>6666.666666666667</v>
      </c>
      <c r="E16" s="31">
        <f t="shared" si="1"/>
        <v>6666.666666666667</v>
      </c>
      <c r="F16" s="31">
        <f t="shared" si="2"/>
        <v>6666.666666666667</v>
      </c>
      <c r="G16" s="31">
        <f t="shared" si="3"/>
        <v>6666.666666666667</v>
      </c>
      <c r="H16" s="31">
        <f t="shared" si="4"/>
        <v>6666.666666666667</v>
      </c>
      <c r="I16" s="31">
        <f t="shared" si="5"/>
        <v>6666.666666666667</v>
      </c>
      <c r="J16" s="31">
        <f t="shared" si="6"/>
        <v>6666.666666666667</v>
      </c>
      <c r="K16" s="31">
        <f t="shared" si="7"/>
        <v>6666.666666666667</v>
      </c>
      <c r="L16" s="31">
        <f t="shared" si="8"/>
        <v>6666.666666666667</v>
      </c>
      <c r="M16" s="31">
        <f t="shared" si="9"/>
        <v>6666.666666666667</v>
      </c>
      <c r="N16" s="31">
        <f t="shared" si="10"/>
        <v>6666.666666666667</v>
      </c>
      <c r="O16" s="31">
        <f t="shared" si="11"/>
        <v>6666.666666666667</v>
      </c>
    </row>
    <row r="17" spans="1:15" ht="10.5">
      <c r="A17" s="87"/>
      <c r="B17" s="6" t="s">
        <v>192</v>
      </c>
      <c r="C17" s="5">
        <v>250000</v>
      </c>
      <c r="D17" s="74">
        <f t="shared" si="0"/>
        <v>20833.333333333332</v>
      </c>
      <c r="E17" s="31">
        <f t="shared" si="1"/>
        <v>20833.333333333332</v>
      </c>
      <c r="F17" s="31">
        <f t="shared" si="2"/>
        <v>20833.333333333332</v>
      </c>
      <c r="G17" s="31">
        <f t="shared" si="3"/>
        <v>20833.333333333332</v>
      </c>
      <c r="H17" s="31">
        <f t="shared" si="4"/>
        <v>20833.333333333332</v>
      </c>
      <c r="I17" s="31">
        <f t="shared" si="5"/>
        <v>20833.333333333332</v>
      </c>
      <c r="J17" s="31">
        <f t="shared" si="6"/>
        <v>20833.333333333332</v>
      </c>
      <c r="K17" s="31">
        <f t="shared" si="7"/>
        <v>20833.333333333332</v>
      </c>
      <c r="L17" s="31">
        <f t="shared" si="8"/>
        <v>20833.333333333332</v>
      </c>
      <c r="M17" s="31">
        <f t="shared" si="9"/>
        <v>20833.333333333332</v>
      </c>
      <c r="N17" s="31">
        <f t="shared" si="10"/>
        <v>20833.333333333332</v>
      </c>
      <c r="O17" s="31">
        <f t="shared" si="11"/>
        <v>20833.333333333332</v>
      </c>
    </row>
    <row r="18" spans="1:15" ht="10.5">
      <c r="A18" s="87"/>
      <c r="B18" s="6" t="s">
        <v>210</v>
      </c>
      <c r="C18" s="5">
        <v>120000</v>
      </c>
      <c r="D18" s="74">
        <f t="shared" si="0"/>
        <v>10000</v>
      </c>
      <c r="E18" s="31">
        <f t="shared" si="1"/>
        <v>10000</v>
      </c>
      <c r="F18" s="31">
        <f t="shared" si="2"/>
        <v>10000</v>
      </c>
      <c r="G18" s="31">
        <f t="shared" si="3"/>
        <v>10000</v>
      </c>
      <c r="H18" s="31">
        <f t="shared" si="4"/>
        <v>10000</v>
      </c>
      <c r="I18" s="31">
        <f t="shared" si="5"/>
        <v>10000</v>
      </c>
      <c r="J18" s="31">
        <f t="shared" si="6"/>
        <v>10000</v>
      </c>
      <c r="K18" s="31">
        <f t="shared" si="7"/>
        <v>10000</v>
      </c>
      <c r="L18" s="31">
        <f t="shared" si="8"/>
        <v>10000</v>
      </c>
      <c r="M18" s="31">
        <f t="shared" si="9"/>
        <v>10000</v>
      </c>
      <c r="N18" s="31">
        <f t="shared" si="10"/>
        <v>10000</v>
      </c>
      <c r="O18" s="31">
        <f t="shared" si="11"/>
        <v>10000</v>
      </c>
    </row>
    <row r="19" spans="1:15" ht="10.5">
      <c r="A19" s="87"/>
      <c r="B19" s="9" t="s">
        <v>190</v>
      </c>
      <c r="C19" s="5">
        <v>350000</v>
      </c>
      <c r="D19" s="74">
        <f t="shared" si="0"/>
        <v>29166.666666666668</v>
      </c>
      <c r="E19" s="31">
        <f t="shared" si="1"/>
        <v>29166.666666666668</v>
      </c>
      <c r="F19" s="31">
        <f t="shared" si="2"/>
        <v>29166.666666666668</v>
      </c>
      <c r="G19" s="31">
        <f t="shared" si="3"/>
        <v>29166.666666666668</v>
      </c>
      <c r="H19" s="31">
        <f t="shared" si="4"/>
        <v>29166.666666666668</v>
      </c>
      <c r="I19" s="31">
        <f t="shared" si="5"/>
        <v>29166.666666666668</v>
      </c>
      <c r="J19" s="31">
        <f t="shared" si="6"/>
        <v>29166.666666666668</v>
      </c>
      <c r="K19" s="31">
        <f t="shared" si="7"/>
        <v>29166.666666666668</v>
      </c>
      <c r="L19" s="31">
        <f t="shared" si="8"/>
        <v>29166.666666666668</v>
      </c>
      <c r="M19" s="31">
        <f t="shared" si="9"/>
        <v>29166.666666666668</v>
      </c>
      <c r="N19" s="31">
        <f t="shared" si="10"/>
        <v>29166.666666666668</v>
      </c>
      <c r="O19" s="31">
        <f t="shared" si="11"/>
        <v>29166.666666666668</v>
      </c>
    </row>
    <row r="20" spans="1:15" ht="10.5">
      <c r="A20" s="87"/>
      <c r="B20" s="4" t="s">
        <v>30</v>
      </c>
      <c r="C20" s="19">
        <f>SUM(C21:C24)</f>
        <v>404000</v>
      </c>
      <c r="D20" s="74">
        <f t="shared" si="0"/>
        <v>33666.666666666664</v>
      </c>
      <c r="E20" s="31">
        <f t="shared" si="1"/>
        <v>33666.666666666664</v>
      </c>
      <c r="F20" s="31">
        <f t="shared" si="2"/>
        <v>33666.666666666664</v>
      </c>
      <c r="G20" s="31">
        <f t="shared" si="3"/>
        <v>33666.666666666664</v>
      </c>
      <c r="H20" s="31">
        <f t="shared" si="4"/>
        <v>33666.666666666664</v>
      </c>
      <c r="I20" s="31">
        <f t="shared" si="5"/>
        <v>33666.666666666664</v>
      </c>
      <c r="J20" s="31">
        <f t="shared" si="6"/>
        <v>33666.666666666664</v>
      </c>
      <c r="K20" s="31">
        <f t="shared" si="7"/>
        <v>33666.666666666664</v>
      </c>
      <c r="L20" s="31">
        <f t="shared" si="8"/>
        <v>33666.666666666664</v>
      </c>
      <c r="M20" s="31">
        <f t="shared" si="9"/>
        <v>33666.666666666664</v>
      </c>
      <c r="N20" s="31">
        <f t="shared" si="10"/>
        <v>33666.666666666664</v>
      </c>
      <c r="O20" s="31">
        <f t="shared" si="11"/>
        <v>33666.666666666664</v>
      </c>
    </row>
    <row r="21" spans="1:15" ht="10.5">
      <c r="A21" s="87"/>
      <c r="B21" s="6" t="s">
        <v>16</v>
      </c>
      <c r="C21" s="5">
        <v>96000</v>
      </c>
      <c r="D21" s="74">
        <f t="shared" si="0"/>
        <v>8000</v>
      </c>
      <c r="E21" s="31">
        <f t="shared" si="1"/>
        <v>8000</v>
      </c>
      <c r="F21" s="31">
        <f t="shared" si="2"/>
        <v>8000</v>
      </c>
      <c r="G21" s="31">
        <f t="shared" si="3"/>
        <v>8000</v>
      </c>
      <c r="H21" s="31">
        <f t="shared" si="4"/>
        <v>8000</v>
      </c>
      <c r="I21" s="31">
        <f t="shared" si="5"/>
        <v>8000</v>
      </c>
      <c r="J21" s="31">
        <f t="shared" si="6"/>
        <v>8000</v>
      </c>
      <c r="K21" s="31">
        <f t="shared" si="7"/>
        <v>8000</v>
      </c>
      <c r="L21" s="31">
        <f t="shared" si="8"/>
        <v>8000</v>
      </c>
      <c r="M21" s="31">
        <f t="shared" si="9"/>
        <v>8000</v>
      </c>
      <c r="N21" s="31">
        <f t="shared" si="10"/>
        <v>8000</v>
      </c>
      <c r="O21" s="31">
        <f t="shared" si="11"/>
        <v>8000</v>
      </c>
    </row>
    <row r="22" spans="1:15" ht="10.5">
      <c r="A22" s="87"/>
      <c r="B22" s="6" t="s">
        <v>17</v>
      </c>
      <c r="C22" s="5">
        <v>12000</v>
      </c>
      <c r="D22" s="74">
        <f t="shared" si="0"/>
        <v>1000</v>
      </c>
      <c r="E22" s="31">
        <f t="shared" si="1"/>
        <v>1000</v>
      </c>
      <c r="F22" s="31">
        <f t="shared" si="2"/>
        <v>1000</v>
      </c>
      <c r="G22" s="31">
        <f t="shared" si="3"/>
        <v>1000</v>
      </c>
      <c r="H22" s="31">
        <f t="shared" si="4"/>
        <v>1000</v>
      </c>
      <c r="I22" s="31">
        <f t="shared" si="5"/>
        <v>1000</v>
      </c>
      <c r="J22" s="31">
        <f t="shared" si="6"/>
        <v>1000</v>
      </c>
      <c r="K22" s="31">
        <f t="shared" si="7"/>
        <v>1000</v>
      </c>
      <c r="L22" s="31">
        <f t="shared" si="8"/>
        <v>1000</v>
      </c>
      <c r="M22" s="31">
        <f t="shared" si="9"/>
        <v>1000</v>
      </c>
      <c r="N22" s="31">
        <f t="shared" si="10"/>
        <v>1000</v>
      </c>
      <c r="O22" s="31">
        <f t="shared" si="11"/>
        <v>1000</v>
      </c>
    </row>
    <row r="23" spans="1:15" ht="21.75">
      <c r="A23" s="87"/>
      <c r="B23" s="6" t="s">
        <v>18</v>
      </c>
      <c r="C23" s="5">
        <v>250000</v>
      </c>
      <c r="D23" s="74">
        <f t="shared" si="0"/>
        <v>20833.333333333332</v>
      </c>
      <c r="E23" s="31">
        <f t="shared" si="1"/>
        <v>20833.333333333332</v>
      </c>
      <c r="F23" s="31">
        <f t="shared" si="2"/>
        <v>20833.333333333332</v>
      </c>
      <c r="G23" s="31">
        <f t="shared" si="3"/>
        <v>20833.333333333332</v>
      </c>
      <c r="H23" s="31">
        <f t="shared" si="4"/>
        <v>20833.333333333332</v>
      </c>
      <c r="I23" s="31">
        <f t="shared" si="5"/>
        <v>20833.333333333332</v>
      </c>
      <c r="J23" s="31">
        <f t="shared" si="6"/>
        <v>20833.333333333332</v>
      </c>
      <c r="K23" s="31">
        <f t="shared" si="7"/>
        <v>20833.333333333332</v>
      </c>
      <c r="L23" s="31">
        <f t="shared" si="8"/>
        <v>20833.333333333332</v>
      </c>
      <c r="M23" s="31">
        <f t="shared" si="9"/>
        <v>20833.333333333332</v>
      </c>
      <c r="N23" s="31">
        <f t="shared" si="10"/>
        <v>20833.333333333332</v>
      </c>
      <c r="O23" s="31">
        <f t="shared" si="11"/>
        <v>20833.333333333332</v>
      </c>
    </row>
    <row r="24" spans="1:15" ht="10.5">
      <c r="A24" s="87"/>
      <c r="B24" s="6" t="s">
        <v>19</v>
      </c>
      <c r="C24" s="5">
        <v>46000</v>
      </c>
      <c r="D24" s="74">
        <f t="shared" si="0"/>
        <v>3833.3333333333335</v>
      </c>
      <c r="E24" s="31">
        <f t="shared" si="1"/>
        <v>3833.3333333333335</v>
      </c>
      <c r="F24" s="31">
        <f t="shared" si="2"/>
        <v>3833.3333333333335</v>
      </c>
      <c r="G24" s="31">
        <f t="shared" si="3"/>
        <v>3833.3333333333335</v>
      </c>
      <c r="H24" s="31">
        <f t="shared" si="4"/>
        <v>3833.3333333333335</v>
      </c>
      <c r="I24" s="31">
        <f t="shared" si="5"/>
        <v>3833.3333333333335</v>
      </c>
      <c r="J24" s="31">
        <f t="shared" si="6"/>
        <v>3833.3333333333335</v>
      </c>
      <c r="K24" s="31">
        <f t="shared" si="7"/>
        <v>3833.3333333333335</v>
      </c>
      <c r="L24" s="31">
        <f t="shared" si="8"/>
        <v>3833.3333333333335</v>
      </c>
      <c r="M24" s="31">
        <f t="shared" si="9"/>
        <v>3833.3333333333335</v>
      </c>
      <c r="N24" s="31">
        <f t="shared" si="10"/>
        <v>3833.3333333333335</v>
      </c>
      <c r="O24" s="31">
        <f t="shared" si="11"/>
        <v>3833.3333333333335</v>
      </c>
    </row>
    <row r="25" spans="1:15" ht="10.5">
      <c r="A25" s="87"/>
      <c r="B25" s="9"/>
      <c r="C25" s="5"/>
      <c r="D25" s="74">
        <f t="shared" si="0"/>
        <v>0</v>
      </c>
      <c r="E25" s="31">
        <f t="shared" si="1"/>
        <v>0</v>
      </c>
      <c r="F25" s="31">
        <f t="shared" si="2"/>
        <v>0</v>
      </c>
      <c r="G25" s="31">
        <f t="shared" si="3"/>
        <v>0</v>
      </c>
      <c r="H25" s="31">
        <f t="shared" si="4"/>
        <v>0</v>
      </c>
      <c r="I25" s="31">
        <f t="shared" si="5"/>
        <v>0</v>
      </c>
      <c r="J25" s="31">
        <f t="shared" si="6"/>
        <v>0</v>
      </c>
      <c r="K25" s="31">
        <f t="shared" si="7"/>
        <v>0</v>
      </c>
      <c r="L25" s="31">
        <f t="shared" si="8"/>
        <v>0</v>
      </c>
      <c r="M25" s="31">
        <f t="shared" si="9"/>
        <v>0</v>
      </c>
      <c r="N25" s="31">
        <f t="shared" si="10"/>
        <v>0</v>
      </c>
      <c r="O25" s="31">
        <f t="shared" si="11"/>
        <v>0</v>
      </c>
    </row>
    <row r="26" spans="1:15" ht="21.75">
      <c r="A26" s="87"/>
      <c r="B26" s="8" t="s">
        <v>32</v>
      </c>
      <c r="C26" s="19">
        <f>SUM(C27:C29)</f>
        <v>529188</v>
      </c>
      <c r="D26" s="74">
        <f t="shared" si="0"/>
        <v>44099</v>
      </c>
      <c r="E26" s="31">
        <f t="shared" si="1"/>
        <v>44099</v>
      </c>
      <c r="F26" s="31">
        <f t="shared" si="2"/>
        <v>44099</v>
      </c>
      <c r="G26" s="31">
        <f t="shared" si="3"/>
        <v>44099</v>
      </c>
      <c r="H26" s="31">
        <f t="shared" si="4"/>
        <v>44099</v>
      </c>
      <c r="I26" s="31">
        <f t="shared" si="5"/>
        <v>44099</v>
      </c>
      <c r="J26" s="31">
        <f t="shared" si="6"/>
        <v>44099</v>
      </c>
      <c r="K26" s="31">
        <f t="shared" si="7"/>
        <v>44099</v>
      </c>
      <c r="L26" s="31">
        <f t="shared" si="8"/>
        <v>44099</v>
      </c>
      <c r="M26" s="31">
        <f t="shared" si="9"/>
        <v>44099</v>
      </c>
      <c r="N26" s="31">
        <f t="shared" si="10"/>
        <v>44099</v>
      </c>
      <c r="O26" s="31">
        <f t="shared" si="11"/>
        <v>44099</v>
      </c>
    </row>
    <row r="27" spans="1:15" ht="10.5">
      <c r="A27" s="87"/>
      <c r="B27" s="21" t="s">
        <v>21</v>
      </c>
      <c r="C27" s="5">
        <v>0</v>
      </c>
      <c r="D27" s="74">
        <f t="shared" si="0"/>
        <v>0</v>
      </c>
      <c r="E27" s="31">
        <f t="shared" si="1"/>
        <v>0</v>
      </c>
      <c r="F27" s="31">
        <f t="shared" si="2"/>
        <v>0</v>
      </c>
      <c r="G27" s="31">
        <f t="shared" si="3"/>
        <v>0</v>
      </c>
      <c r="H27" s="31">
        <f t="shared" si="4"/>
        <v>0</v>
      </c>
      <c r="I27" s="31">
        <f t="shared" si="5"/>
        <v>0</v>
      </c>
      <c r="J27" s="31">
        <f t="shared" si="6"/>
        <v>0</v>
      </c>
      <c r="K27" s="31">
        <f t="shared" si="7"/>
        <v>0</v>
      </c>
      <c r="L27" s="31">
        <f t="shared" si="8"/>
        <v>0</v>
      </c>
      <c r="M27" s="31">
        <f t="shared" si="9"/>
        <v>0</v>
      </c>
      <c r="N27" s="31">
        <f t="shared" si="10"/>
        <v>0</v>
      </c>
      <c r="O27" s="31">
        <f t="shared" si="11"/>
        <v>0</v>
      </c>
    </row>
    <row r="28" spans="1:15" ht="10.5">
      <c r="A28" s="87"/>
      <c r="B28" s="21" t="s">
        <v>22</v>
      </c>
      <c r="C28" s="5">
        <v>0</v>
      </c>
      <c r="D28" s="74">
        <f t="shared" si="0"/>
        <v>0</v>
      </c>
      <c r="E28" s="31">
        <f t="shared" si="1"/>
        <v>0</v>
      </c>
      <c r="F28" s="31">
        <f t="shared" si="2"/>
        <v>0</v>
      </c>
      <c r="G28" s="31">
        <f t="shared" si="3"/>
        <v>0</v>
      </c>
      <c r="H28" s="31">
        <f t="shared" si="4"/>
        <v>0</v>
      </c>
      <c r="I28" s="31">
        <f t="shared" si="5"/>
        <v>0</v>
      </c>
      <c r="J28" s="31">
        <f t="shared" si="6"/>
        <v>0</v>
      </c>
      <c r="K28" s="31">
        <f t="shared" si="7"/>
        <v>0</v>
      </c>
      <c r="L28" s="31">
        <f t="shared" si="8"/>
        <v>0</v>
      </c>
      <c r="M28" s="31">
        <f t="shared" si="9"/>
        <v>0</v>
      </c>
      <c r="N28" s="31">
        <f t="shared" si="10"/>
        <v>0</v>
      </c>
      <c r="O28" s="31">
        <f t="shared" si="11"/>
        <v>0</v>
      </c>
    </row>
    <row r="29" spans="1:15" ht="10.5">
      <c r="A29" s="87"/>
      <c r="B29" s="21" t="s">
        <v>23</v>
      </c>
      <c r="C29" s="5">
        <v>529188</v>
      </c>
      <c r="D29" s="74">
        <f t="shared" si="0"/>
        <v>44099</v>
      </c>
      <c r="E29" s="31">
        <f t="shared" si="1"/>
        <v>44099</v>
      </c>
      <c r="F29" s="31">
        <f t="shared" si="2"/>
        <v>44099</v>
      </c>
      <c r="G29" s="31">
        <f t="shared" si="3"/>
        <v>44099</v>
      </c>
      <c r="H29" s="31">
        <f t="shared" si="4"/>
        <v>44099</v>
      </c>
      <c r="I29" s="31">
        <f t="shared" si="5"/>
        <v>44099</v>
      </c>
      <c r="J29" s="31">
        <f t="shared" si="6"/>
        <v>44099</v>
      </c>
      <c r="K29" s="31">
        <f t="shared" si="7"/>
        <v>44099</v>
      </c>
      <c r="L29" s="31">
        <f t="shared" si="8"/>
        <v>44099</v>
      </c>
      <c r="M29" s="31">
        <f t="shared" si="9"/>
        <v>44099</v>
      </c>
      <c r="N29" s="31">
        <f t="shared" si="10"/>
        <v>44099</v>
      </c>
      <c r="O29" s="31">
        <f t="shared" si="11"/>
        <v>44099</v>
      </c>
    </row>
    <row r="30" spans="1:15" ht="10.5">
      <c r="A30" s="87"/>
      <c r="B30" s="39" t="s">
        <v>68</v>
      </c>
      <c r="C30" s="19">
        <f>C31</f>
        <v>234340</v>
      </c>
      <c r="D30" s="74">
        <f t="shared" si="0"/>
        <v>19528.333333333332</v>
      </c>
      <c r="E30" s="31">
        <f t="shared" si="1"/>
        <v>19528.333333333332</v>
      </c>
      <c r="F30" s="31">
        <f t="shared" si="2"/>
        <v>19528.333333333332</v>
      </c>
      <c r="G30" s="31">
        <f t="shared" si="3"/>
        <v>19528.333333333332</v>
      </c>
      <c r="H30" s="31">
        <f t="shared" si="4"/>
        <v>19528.333333333332</v>
      </c>
      <c r="I30" s="31">
        <f t="shared" si="5"/>
        <v>19528.333333333332</v>
      </c>
      <c r="J30" s="31">
        <f t="shared" si="6"/>
        <v>19528.333333333332</v>
      </c>
      <c r="K30" s="31">
        <f t="shared" si="7"/>
        <v>19528.333333333332</v>
      </c>
      <c r="L30" s="31">
        <f t="shared" si="8"/>
        <v>19528.333333333332</v>
      </c>
      <c r="M30" s="31">
        <f t="shared" si="9"/>
        <v>19528.333333333332</v>
      </c>
      <c r="N30" s="31">
        <f t="shared" si="10"/>
        <v>19528.333333333332</v>
      </c>
      <c r="O30" s="31">
        <f t="shared" si="11"/>
        <v>19528.333333333332</v>
      </c>
    </row>
    <row r="31" spans="1:15" ht="10.5">
      <c r="A31" s="87"/>
      <c r="B31" s="6" t="s">
        <v>69</v>
      </c>
      <c r="C31" s="5">
        <v>234340</v>
      </c>
      <c r="D31" s="74">
        <f t="shared" si="0"/>
        <v>19528.333333333332</v>
      </c>
      <c r="E31" s="31">
        <f t="shared" si="1"/>
        <v>19528.333333333332</v>
      </c>
      <c r="F31" s="31">
        <f t="shared" si="2"/>
        <v>19528.333333333332</v>
      </c>
      <c r="G31" s="31">
        <f t="shared" si="3"/>
        <v>19528.333333333332</v>
      </c>
      <c r="H31" s="31">
        <f t="shared" si="4"/>
        <v>19528.333333333332</v>
      </c>
      <c r="I31" s="31">
        <f t="shared" si="5"/>
        <v>19528.333333333332</v>
      </c>
      <c r="J31" s="31">
        <f t="shared" si="6"/>
        <v>19528.333333333332</v>
      </c>
      <c r="K31" s="31">
        <f t="shared" si="7"/>
        <v>19528.333333333332</v>
      </c>
      <c r="L31" s="31">
        <f t="shared" si="8"/>
        <v>19528.333333333332</v>
      </c>
      <c r="M31" s="31">
        <f t="shared" si="9"/>
        <v>19528.333333333332</v>
      </c>
      <c r="N31" s="31">
        <f t="shared" si="10"/>
        <v>19528.333333333332</v>
      </c>
      <c r="O31" s="31">
        <f t="shared" si="11"/>
        <v>19528.333333333332</v>
      </c>
    </row>
    <row r="32" spans="1:15" ht="10.5">
      <c r="A32" s="87"/>
      <c r="B32" s="17" t="s">
        <v>317</v>
      </c>
      <c r="C32" s="19">
        <f>C33+C37+C41+C49</f>
        <v>22945187</v>
      </c>
      <c r="D32" s="74">
        <f t="shared" si="0"/>
        <v>1912098.9166666667</v>
      </c>
      <c r="E32" s="31">
        <f t="shared" si="1"/>
        <v>1912098.9166666667</v>
      </c>
      <c r="F32" s="31">
        <f t="shared" si="2"/>
        <v>1912098.9166666667</v>
      </c>
      <c r="G32" s="31">
        <f t="shared" si="3"/>
        <v>1912098.9166666667</v>
      </c>
      <c r="H32" s="31">
        <f t="shared" si="4"/>
        <v>1912098.9166666667</v>
      </c>
      <c r="I32" s="31">
        <f t="shared" si="5"/>
        <v>1912098.9166666667</v>
      </c>
      <c r="J32" s="31">
        <f t="shared" si="6"/>
        <v>1912098.9166666667</v>
      </c>
      <c r="K32" s="31">
        <f t="shared" si="7"/>
        <v>1912098.9166666667</v>
      </c>
      <c r="L32" s="31">
        <f t="shared" si="8"/>
        <v>1912098.9166666667</v>
      </c>
      <c r="M32" s="31">
        <f t="shared" si="9"/>
        <v>1912098.9166666667</v>
      </c>
      <c r="N32" s="31">
        <f t="shared" si="10"/>
        <v>1912098.9166666667</v>
      </c>
      <c r="O32" s="31">
        <f t="shared" si="11"/>
        <v>1912098.9166666667</v>
      </c>
    </row>
    <row r="33" spans="1:15" ht="10.5">
      <c r="A33" s="87"/>
      <c r="B33" s="4" t="s">
        <v>3</v>
      </c>
      <c r="C33" s="19">
        <f>SUM(C34:C36)</f>
        <v>18250187</v>
      </c>
      <c r="D33" s="74">
        <f t="shared" si="0"/>
        <v>1520848.9166666667</v>
      </c>
      <c r="E33" s="31">
        <f t="shared" si="1"/>
        <v>1520848.9166666667</v>
      </c>
      <c r="F33" s="31">
        <f t="shared" si="2"/>
        <v>1520848.9166666667</v>
      </c>
      <c r="G33" s="31">
        <f t="shared" si="3"/>
        <v>1520848.9166666667</v>
      </c>
      <c r="H33" s="31">
        <f t="shared" si="4"/>
        <v>1520848.9166666667</v>
      </c>
      <c r="I33" s="31">
        <f t="shared" si="5"/>
        <v>1520848.9166666667</v>
      </c>
      <c r="J33" s="31">
        <f t="shared" si="6"/>
        <v>1520848.9166666667</v>
      </c>
      <c r="K33" s="31">
        <f t="shared" si="7"/>
        <v>1520848.9166666667</v>
      </c>
      <c r="L33" s="31">
        <f t="shared" si="8"/>
        <v>1520848.9166666667</v>
      </c>
      <c r="M33" s="31">
        <f t="shared" si="9"/>
        <v>1520848.9166666667</v>
      </c>
      <c r="N33" s="31">
        <f t="shared" si="10"/>
        <v>1520848.9166666667</v>
      </c>
      <c r="O33" s="31">
        <f t="shared" si="11"/>
        <v>1520848.9166666667</v>
      </c>
    </row>
    <row r="34" spans="1:15" ht="10.5">
      <c r="A34" s="87"/>
      <c r="B34" s="9" t="s">
        <v>4</v>
      </c>
      <c r="C34" s="5">
        <v>16950000</v>
      </c>
      <c r="D34" s="74">
        <f t="shared" si="0"/>
        <v>1412500</v>
      </c>
      <c r="E34" s="31">
        <f t="shared" si="1"/>
        <v>1412500</v>
      </c>
      <c r="F34" s="31">
        <f t="shared" si="2"/>
        <v>1412500</v>
      </c>
      <c r="G34" s="31">
        <f t="shared" si="3"/>
        <v>1412500</v>
      </c>
      <c r="H34" s="31">
        <f t="shared" si="4"/>
        <v>1412500</v>
      </c>
      <c r="I34" s="31">
        <f t="shared" si="5"/>
        <v>1412500</v>
      </c>
      <c r="J34" s="31">
        <f t="shared" si="6"/>
        <v>1412500</v>
      </c>
      <c r="K34" s="31">
        <f t="shared" si="7"/>
        <v>1412500</v>
      </c>
      <c r="L34" s="31">
        <f t="shared" si="8"/>
        <v>1412500</v>
      </c>
      <c r="M34" s="31">
        <f t="shared" si="9"/>
        <v>1412500</v>
      </c>
      <c r="N34" s="31">
        <f t="shared" si="10"/>
        <v>1412500</v>
      </c>
      <c r="O34" s="31">
        <f t="shared" si="11"/>
        <v>1412500</v>
      </c>
    </row>
    <row r="35" spans="1:15" ht="10.5">
      <c r="A35" s="87"/>
      <c r="B35" s="9" t="s">
        <v>419</v>
      </c>
      <c r="C35" s="5">
        <v>1180187</v>
      </c>
      <c r="D35" s="74">
        <f t="shared" si="0"/>
        <v>98348.91666666667</v>
      </c>
      <c r="E35" s="31">
        <f t="shared" si="1"/>
        <v>98348.91666666667</v>
      </c>
      <c r="F35" s="31">
        <f t="shared" si="2"/>
        <v>98348.91666666667</v>
      </c>
      <c r="G35" s="31">
        <f t="shared" si="3"/>
        <v>98348.91666666667</v>
      </c>
      <c r="H35" s="31">
        <f t="shared" si="4"/>
        <v>98348.91666666667</v>
      </c>
      <c r="I35" s="31">
        <f t="shared" si="5"/>
        <v>98348.91666666667</v>
      </c>
      <c r="J35" s="31">
        <f t="shared" si="6"/>
        <v>98348.91666666667</v>
      </c>
      <c r="K35" s="31">
        <f t="shared" si="7"/>
        <v>98348.91666666667</v>
      </c>
      <c r="L35" s="31">
        <f t="shared" si="8"/>
        <v>98348.91666666667</v>
      </c>
      <c r="M35" s="31">
        <f t="shared" si="9"/>
        <v>98348.91666666667</v>
      </c>
      <c r="N35" s="31">
        <f t="shared" si="10"/>
        <v>98348.91666666667</v>
      </c>
      <c r="O35" s="31">
        <f t="shared" si="11"/>
        <v>98348.91666666667</v>
      </c>
    </row>
    <row r="36" spans="1:15" ht="10.5">
      <c r="A36" s="87"/>
      <c r="B36" s="6" t="s">
        <v>211</v>
      </c>
      <c r="C36" s="5">
        <v>120000</v>
      </c>
      <c r="D36" s="74">
        <f t="shared" si="0"/>
        <v>10000</v>
      </c>
      <c r="E36" s="31">
        <f t="shared" si="1"/>
        <v>10000</v>
      </c>
      <c r="F36" s="31">
        <f t="shared" si="2"/>
        <v>10000</v>
      </c>
      <c r="G36" s="31">
        <f t="shared" si="3"/>
        <v>10000</v>
      </c>
      <c r="H36" s="31">
        <f t="shared" si="4"/>
        <v>10000</v>
      </c>
      <c r="I36" s="31">
        <f t="shared" si="5"/>
        <v>10000</v>
      </c>
      <c r="J36" s="31">
        <f t="shared" si="6"/>
        <v>10000</v>
      </c>
      <c r="K36" s="31">
        <f t="shared" si="7"/>
        <v>10000</v>
      </c>
      <c r="L36" s="31">
        <f t="shared" si="8"/>
        <v>10000</v>
      </c>
      <c r="M36" s="31">
        <f t="shared" si="9"/>
        <v>10000</v>
      </c>
      <c r="N36" s="31">
        <f t="shared" si="10"/>
        <v>10000</v>
      </c>
      <c r="O36" s="31">
        <f t="shared" si="11"/>
        <v>10000</v>
      </c>
    </row>
    <row r="37" spans="1:15" ht="10.5">
      <c r="A37" s="87"/>
      <c r="B37" s="8" t="s">
        <v>10</v>
      </c>
      <c r="C37" s="19">
        <f>SUM(C38:C40)</f>
        <v>1320000</v>
      </c>
      <c r="D37" s="74">
        <f t="shared" si="0"/>
        <v>110000</v>
      </c>
      <c r="E37" s="31">
        <f t="shared" si="1"/>
        <v>110000</v>
      </c>
      <c r="F37" s="31">
        <f t="shared" si="2"/>
        <v>110000</v>
      </c>
      <c r="G37" s="31">
        <f t="shared" si="3"/>
        <v>110000</v>
      </c>
      <c r="H37" s="31">
        <f t="shared" si="4"/>
        <v>110000</v>
      </c>
      <c r="I37" s="31">
        <f t="shared" si="5"/>
        <v>110000</v>
      </c>
      <c r="J37" s="31">
        <f t="shared" si="6"/>
        <v>110000</v>
      </c>
      <c r="K37" s="31">
        <f t="shared" si="7"/>
        <v>110000</v>
      </c>
      <c r="L37" s="31">
        <f t="shared" si="8"/>
        <v>110000</v>
      </c>
      <c r="M37" s="31">
        <f t="shared" si="9"/>
        <v>110000</v>
      </c>
      <c r="N37" s="31">
        <f t="shared" si="10"/>
        <v>110000</v>
      </c>
      <c r="O37" s="31">
        <f t="shared" si="11"/>
        <v>110000</v>
      </c>
    </row>
    <row r="38" spans="1:15" ht="21.75">
      <c r="A38" s="87"/>
      <c r="B38" s="6" t="s">
        <v>11</v>
      </c>
      <c r="C38" s="5">
        <v>120000</v>
      </c>
      <c r="D38" s="74">
        <f t="shared" si="0"/>
        <v>10000</v>
      </c>
      <c r="E38" s="31">
        <f t="shared" si="1"/>
        <v>10000</v>
      </c>
      <c r="F38" s="31">
        <f t="shared" si="2"/>
        <v>10000</v>
      </c>
      <c r="G38" s="31">
        <f t="shared" si="3"/>
        <v>10000</v>
      </c>
      <c r="H38" s="31">
        <f t="shared" si="4"/>
        <v>10000</v>
      </c>
      <c r="I38" s="31">
        <f t="shared" si="5"/>
        <v>10000</v>
      </c>
      <c r="J38" s="31">
        <f t="shared" si="6"/>
        <v>10000</v>
      </c>
      <c r="K38" s="31">
        <f t="shared" si="7"/>
        <v>10000</v>
      </c>
      <c r="L38" s="31">
        <f t="shared" si="8"/>
        <v>10000</v>
      </c>
      <c r="M38" s="31">
        <f t="shared" si="9"/>
        <v>10000</v>
      </c>
      <c r="N38" s="31">
        <f t="shared" si="10"/>
        <v>10000</v>
      </c>
      <c r="O38" s="31">
        <f t="shared" si="11"/>
        <v>10000</v>
      </c>
    </row>
    <row r="39" spans="1:15" ht="10.5">
      <c r="A39" s="87"/>
      <c r="B39" s="6" t="s">
        <v>234</v>
      </c>
      <c r="C39" s="5">
        <v>350000</v>
      </c>
      <c r="D39" s="74">
        <f t="shared" si="0"/>
        <v>29166.666666666668</v>
      </c>
      <c r="E39" s="31">
        <f t="shared" si="1"/>
        <v>29166.666666666668</v>
      </c>
      <c r="F39" s="31">
        <f t="shared" si="2"/>
        <v>29166.666666666668</v>
      </c>
      <c r="G39" s="31">
        <f t="shared" si="3"/>
        <v>29166.666666666668</v>
      </c>
      <c r="H39" s="31">
        <f t="shared" si="4"/>
        <v>29166.666666666668</v>
      </c>
      <c r="I39" s="31">
        <f t="shared" si="5"/>
        <v>29166.666666666668</v>
      </c>
      <c r="J39" s="31">
        <f t="shared" si="6"/>
        <v>29166.666666666668</v>
      </c>
      <c r="K39" s="31">
        <f t="shared" si="7"/>
        <v>29166.666666666668</v>
      </c>
      <c r="L39" s="31">
        <f t="shared" si="8"/>
        <v>29166.666666666668</v>
      </c>
      <c r="M39" s="31">
        <f t="shared" si="9"/>
        <v>29166.666666666668</v>
      </c>
      <c r="N39" s="31">
        <f t="shared" si="10"/>
        <v>29166.666666666668</v>
      </c>
      <c r="O39" s="31">
        <f t="shared" si="11"/>
        <v>29166.666666666668</v>
      </c>
    </row>
    <row r="40" spans="1:15" ht="10.5">
      <c r="A40" s="87"/>
      <c r="B40" s="6" t="s">
        <v>13</v>
      </c>
      <c r="C40" s="5">
        <v>850000</v>
      </c>
      <c r="D40" s="74">
        <f t="shared" si="0"/>
        <v>70833.33333333333</v>
      </c>
      <c r="E40" s="31">
        <f t="shared" si="1"/>
        <v>70833.33333333333</v>
      </c>
      <c r="F40" s="31">
        <f t="shared" si="2"/>
        <v>70833.33333333333</v>
      </c>
      <c r="G40" s="31">
        <f t="shared" si="3"/>
        <v>70833.33333333333</v>
      </c>
      <c r="H40" s="31">
        <f t="shared" si="4"/>
        <v>70833.33333333333</v>
      </c>
      <c r="I40" s="31">
        <f t="shared" si="5"/>
        <v>70833.33333333333</v>
      </c>
      <c r="J40" s="31">
        <f t="shared" si="6"/>
        <v>70833.33333333333</v>
      </c>
      <c r="K40" s="31">
        <f t="shared" si="7"/>
        <v>70833.33333333333</v>
      </c>
      <c r="L40" s="31">
        <f t="shared" si="8"/>
        <v>70833.33333333333</v>
      </c>
      <c r="M40" s="31">
        <f t="shared" si="9"/>
        <v>70833.33333333333</v>
      </c>
      <c r="N40" s="31">
        <f t="shared" si="10"/>
        <v>70833.33333333333</v>
      </c>
      <c r="O40" s="31">
        <f t="shared" si="11"/>
        <v>70833.33333333333</v>
      </c>
    </row>
    <row r="41" spans="1:15" ht="10.5">
      <c r="A41" s="87"/>
      <c r="B41" s="4" t="s">
        <v>30</v>
      </c>
      <c r="C41" s="19">
        <f>SUM(C42:C48)</f>
        <v>1605000</v>
      </c>
      <c r="D41" s="74">
        <f t="shared" si="0"/>
        <v>133750</v>
      </c>
      <c r="E41" s="31">
        <f t="shared" si="1"/>
        <v>133750</v>
      </c>
      <c r="F41" s="31">
        <f t="shared" si="2"/>
        <v>133750</v>
      </c>
      <c r="G41" s="31">
        <f t="shared" si="3"/>
        <v>133750</v>
      </c>
      <c r="H41" s="31">
        <f t="shared" si="4"/>
        <v>133750</v>
      </c>
      <c r="I41" s="31">
        <f t="shared" si="5"/>
        <v>133750</v>
      </c>
      <c r="J41" s="31">
        <f t="shared" si="6"/>
        <v>133750</v>
      </c>
      <c r="K41" s="31">
        <f t="shared" si="7"/>
        <v>133750</v>
      </c>
      <c r="L41" s="31">
        <f t="shared" si="8"/>
        <v>133750</v>
      </c>
      <c r="M41" s="31">
        <f t="shared" si="9"/>
        <v>133750</v>
      </c>
      <c r="N41" s="31">
        <f t="shared" si="10"/>
        <v>133750</v>
      </c>
      <c r="O41" s="31">
        <f t="shared" si="11"/>
        <v>133750</v>
      </c>
    </row>
    <row r="42" spans="1:15" ht="10.5">
      <c r="A42" s="87"/>
      <c r="B42" s="6" t="s">
        <v>293</v>
      </c>
      <c r="C42" s="5">
        <v>120000</v>
      </c>
      <c r="D42" s="74">
        <f t="shared" si="0"/>
        <v>10000</v>
      </c>
      <c r="E42" s="31">
        <f t="shared" si="1"/>
        <v>10000</v>
      </c>
      <c r="F42" s="31">
        <f t="shared" si="2"/>
        <v>10000</v>
      </c>
      <c r="G42" s="31">
        <f t="shared" si="3"/>
        <v>10000</v>
      </c>
      <c r="H42" s="31">
        <f t="shared" si="4"/>
        <v>10000</v>
      </c>
      <c r="I42" s="31">
        <f t="shared" si="5"/>
        <v>10000</v>
      </c>
      <c r="J42" s="31">
        <f t="shared" si="6"/>
        <v>10000</v>
      </c>
      <c r="K42" s="31">
        <f t="shared" si="7"/>
        <v>10000</v>
      </c>
      <c r="L42" s="31">
        <f t="shared" si="8"/>
        <v>10000</v>
      </c>
      <c r="M42" s="31">
        <f t="shared" si="9"/>
        <v>10000</v>
      </c>
      <c r="N42" s="31">
        <f t="shared" si="10"/>
        <v>10000</v>
      </c>
      <c r="O42" s="31">
        <f t="shared" si="11"/>
        <v>10000</v>
      </c>
    </row>
    <row r="43" spans="1:15" ht="10.5">
      <c r="A43" s="87"/>
      <c r="B43" s="6" t="s">
        <v>17</v>
      </c>
      <c r="C43" s="5">
        <v>35000</v>
      </c>
      <c r="D43" s="74">
        <f t="shared" si="0"/>
        <v>2916.6666666666665</v>
      </c>
      <c r="E43" s="31">
        <f t="shared" si="1"/>
        <v>2916.6666666666665</v>
      </c>
      <c r="F43" s="31">
        <f t="shared" si="2"/>
        <v>2916.6666666666665</v>
      </c>
      <c r="G43" s="31">
        <f t="shared" si="3"/>
        <v>2916.6666666666665</v>
      </c>
      <c r="H43" s="31">
        <f t="shared" si="4"/>
        <v>2916.6666666666665</v>
      </c>
      <c r="I43" s="31">
        <f t="shared" si="5"/>
        <v>2916.6666666666665</v>
      </c>
      <c r="J43" s="31">
        <f t="shared" si="6"/>
        <v>2916.6666666666665</v>
      </c>
      <c r="K43" s="31">
        <f t="shared" si="7"/>
        <v>2916.6666666666665</v>
      </c>
      <c r="L43" s="31">
        <f t="shared" si="8"/>
        <v>2916.6666666666665</v>
      </c>
      <c r="M43" s="31">
        <f t="shared" si="9"/>
        <v>2916.6666666666665</v>
      </c>
      <c r="N43" s="31">
        <f t="shared" si="10"/>
        <v>2916.6666666666665</v>
      </c>
      <c r="O43" s="31">
        <f t="shared" si="11"/>
        <v>2916.6666666666665</v>
      </c>
    </row>
    <row r="44" spans="1:15" ht="10.5">
      <c r="A44" s="87"/>
      <c r="B44" s="6" t="s">
        <v>331</v>
      </c>
      <c r="C44" s="5">
        <v>450000</v>
      </c>
      <c r="D44" s="74">
        <f t="shared" si="0"/>
        <v>37500</v>
      </c>
      <c r="E44" s="31">
        <f t="shared" si="1"/>
        <v>37500</v>
      </c>
      <c r="F44" s="31">
        <f t="shared" si="2"/>
        <v>37500</v>
      </c>
      <c r="G44" s="31">
        <f t="shared" si="3"/>
        <v>37500</v>
      </c>
      <c r="H44" s="31">
        <f t="shared" si="4"/>
        <v>37500</v>
      </c>
      <c r="I44" s="31">
        <f t="shared" si="5"/>
        <v>37500</v>
      </c>
      <c r="J44" s="31">
        <f t="shared" si="6"/>
        <v>37500</v>
      </c>
      <c r="K44" s="31">
        <f t="shared" si="7"/>
        <v>37500</v>
      </c>
      <c r="L44" s="31">
        <f t="shared" si="8"/>
        <v>37500</v>
      </c>
      <c r="M44" s="31">
        <f t="shared" si="9"/>
        <v>37500</v>
      </c>
      <c r="N44" s="31">
        <f t="shared" si="10"/>
        <v>37500</v>
      </c>
      <c r="O44" s="31">
        <f t="shared" si="11"/>
        <v>37500</v>
      </c>
    </row>
    <row r="45" spans="1:15" ht="21.75">
      <c r="A45" s="87"/>
      <c r="B45" s="6" t="s">
        <v>294</v>
      </c>
      <c r="C45" s="5">
        <v>250000</v>
      </c>
      <c r="D45" s="74">
        <f t="shared" si="0"/>
        <v>20833.333333333332</v>
      </c>
      <c r="E45" s="31">
        <f t="shared" si="1"/>
        <v>20833.333333333332</v>
      </c>
      <c r="F45" s="31">
        <f t="shared" si="2"/>
        <v>20833.333333333332</v>
      </c>
      <c r="G45" s="31">
        <f t="shared" si="3"/>
        <v>20833.333333333332</v>
      </c>
      <c r="H45" s="31">
        <f t="shared" si="4"/>
        <v>20833.333333333332</v>
      </c>
      <c r="I45" s="31">
        <f t="shared" si="5"/>
        <v>20833.333333333332</v>
      </c>
      <c r="J45" s="31">
        <f t="shared" si="6"/>
        <v>20833.333333333332</v>
      </c>
      <c r="K45" s="31">
        <f t="shared" si="7"/>
        <v>20833.333333333332</v>
      </c>
      <c r="L45" s="31">
        <f t="shared" si="8"/>
        <v>20833.333333333332</v>
      </c>
      <c r="M45" s="31">
        <f t="shared" si="9"/>
        <v>20833.333333333332</v>
      </c>
      <c r="N45" s="31">
        <f t="shared" si="10"/>
        <v>20833.333333333332</v>
      </c>
      <c r="O45" s="31">
        <f t="shared" si="11"/>
        <v>20833.333333333332</v>
      </c>
    </row>
    <row r="46" spans="1:15" ht="10.5">
      <c r="A46" s="87"/>
      <c r="B46" s="6" t="s">
        <v>418</v>
      </c>
      <c r="C46" s="5">
        <v>350000</v>
      </c>
      <c r="D46" s="74">
        <f t="shared" si="0"/>
        <v>29166.666666666668</v>
      </c>
      <c r="E46" s="31">
        <f t="shared" si="1"/>
        <v>29166.666666666668</v>
      </c>
      <c r="F46" s="31">
        <f t="shared" si="2"/>
        <v>29166.666666666668</v>
      </c>
      <c r="G46" s="31">
        <f t="shared" si="3"/>
        <v>29166.666666666668</v>
      </c>
      <c r="H46" s="31">
        <f t="shared" si="4"/>
        <v>29166.666666666668</v>
      </c>
      <c r="I46" s="31">
        <f t="shared" si="5"/>
        <v>29166.666666666668</v>
      </c>
      <c r="J46" s="31">
        <f t="shared" si="6"/>
        <v>29166.666666666668</v>
      </c>
      <c r="K46" s="31">
        <f t="shared" si="7"/>
        <v>29166.666666666668</v>
      </c>
      <c r="L46" s="31">
        <f t="shared" si="8"/>
        <v>29166.666666666668</v>
      </c>
      <c r="M46" s="31">
        <f t="shared" si="9"/>
        <v>29166.666666666668</v>
      </c>
      <c r="N46" s="31">
        <f t="shared" si="10"/>
        <v>29166.666666666668</v>
      </c>
      <c r="O46" s="31">
        <f t="shared" si="11"/>
        <v>29166.666666666668</v>
      </c>
    </row>
    <row r="47" spans="1:15" ht="21.75">
      <c r="A47" s="87"/>
      <c r="B47" s="6" t="s">
        <v>295</v>
      </c>
      <c r="C47" s="5">
        <v>150000</v>
      </c>
      <c r="D47" s="74">
        <f t="shared" si="0"/>
        <v>12500</v>
      </c>
      <c r="E47" s="31">
        <f t="shared" si="1"/>
        <v>12500</v>
      </c>
      <c r="F47" s="31">
        <f t="shared" si="2"/>
        <v>12500</v>
      </c>
      <c r="G47" s="31">
        <f t="shared" si="3"/>
        <v>12500</v>
      </c>
      <c r="H47" s="31">
        <f t="shared" si="4"/>
        <v>12500</v>
      </c>
      <c r="I47" s="31">
        <f t="shared" si="5"/>
        <v>12500</v>
      </c>
      <c r="J47" s="31">
        <f t="shared" si="6"/>
        <v>12500</v>
      </c>
      <c r="K47" s="31">
        <f t="shared" si="7"/>
        <v>12500</v>
      </c>
      <c r="L47" s="31">
        <f t="shared" si="8"/>
        <v>12500</v>
      </c>
      <c r="M47" s="31">
        <f t="shared" si="9"/>
        <v>12500</v>
      </c>
      <c r="N47" s="31">
        <f t="shared" si="10"/>
        <v>12500</v>
      </c>
      <c r="O47" s="31">
        <f t="shared" si="11"/>
        <v>12500</v>
      </c>
    </row>
    <row r="48" spans="1:15" ht="21.75">
      <c r="A48" s="87"/>
      <c r="B48" s="6" t="s">
        <v>296</v>
      </c>
      <c r="C48" s="5">
        <v>250000</v>
      </c>
      <c r="D48" s="74">
        <f t="shared" si="0"/>
        <v>20833.333333333332</v>
      </c>
      <c r="E48" s="31">
        <f t="shared" si="1"/>
        <v>20833.333333333332</v>
      </c>
      <c r="F48" s="31">
        <f t="shared" si="2"/>
        <v>20833.333333333332</v>
      </c>
      <c r="G48" s="31">
        <f t="shared" si="3"/>
        <v>20833.333333333332</v>
      </c>
      <c r="H48" s="31">
        <f t="shared" si="4"/>
        <v>20833.333333333332</v>
      </c>
      <c r="I48" s="31">
        <f t="shared" si="5"/>
        <v>20833.333333333332</v>
      </c>
      <c r="J48" s="31">
        <f t="shared" si="6"/>
        <v>20833.333333333332</v>
      </c>
      <c r="K48" s="31">
        <f t="shared" si="7"/>
        <v>20833.333333333332</v>
      </c>
      <c r="L48" s="31">
        <f t="shared" si="8"/>
        <v>20833.333333333332</v>
      </c>
      <c r="M48" s="31">
        <f t="shared" si="9"/>
        <v>20833.333333333332</v>
      </c>
      <c r="N48" s="31">
        <f t="shared" si="10"/>
        <v>20833.333333333332</v>
      </c>
      <c r="O48" s="31">
        <f t="shared" si="11"/>
        <v>20833.333333333332</v>
      </c>
    </row>
    <row r="49" spans="1:15" ht="21.75">
      <c r="A49" s="87"/>
      <c r="B49" s="8" t="s">
        <v>32</v>
      </c>
      <c r="C49" s="19">
        <f>SUM(C50:C57)</f>
        <v>1770000</v>
      </c>
      <c r="D49" s="74">
        <f t="shared" si="0"/>
        <v>147500</v>
      </c>
      <c r="E49" s="31">
        <f t="shared" si="1"/>
        <v>147500</v>
      </c>
      <c r="F49" s="31">
        <f t="shared" si="2"/>
        <v>147500</v>
      </c>
      <c r="G49" s="31">
        <f t="shared" si="3"/>
        <v>147500</v>
      </c>
      <c r="H49" s="31">
        <f t="shared" si="4"/>
        <v>147500</v>
      </c>
      <c r="I49" s="31">
        <f t="shared" si="5"/>
        <v>147500</v>
      </c>
      <c r="J49" s="31">
        <f t="shared" si="6"/>
        <v>147500</v>
      </c>
      <c r="K49" s="31">
        <f t="shared" si="7"/>
        <v>147500</v>
      </c>
      <c r="L49" s="31">
        <f t="shared" si="8"/>
        <v>147500</v>
      </c>
      <c r="M49" s="31">
        <f t="shared" si="9"/>
        <v>147500</v>
      </c>
      <c r="N49" s="31">
        <f t="shared" si="10"/>
        <v>147500</v>
      </c>
      <c r="O49" s="31">
        <f t="shared" si="11"/>
        <v>147500</v>
      </c>
    </row>
    <row r="50" spans="1:15" ht="10.5">
      <c r="A50" s="87"/>
      <c r="B50" s="21" t="s">
        <v>297</v>
      </c>
      <c r="C50" s="5">
        <v>120000</v>
      </c>
      <c r="D50" s="74">
        <f t="shared" si="0"/>
        <v>10000</v>
      </c>
      <c r="E50" s="31">
        <f t="shared" si="1"/>
        <v>10000</v>
      </c>
      <c r="F50" s="31">
        <f t="shared" si="2"/>
        <v>10000</v>
      </c>
      <c r="G50" s="31">
        <f t="shared" si="3"/>
        <v>10000</v>
      </c>
      <c r="H50" s="31">
        <f t="shared" si="4"/>
        <v>10000</v>
      </c>
      <c r="I50" s="31">
        <f t="shared" si="5"/>
        <v>10000</v>
      </c>
      <c r="J50" s="31">
        <f t="shared" si="6"/>
        <v>10000</v>
      </c>
      <c r="K50" s="31">
        <f t="shared" si="7"/>
        <v>10000</v>
      </c>
      <c r="L50" s="31">
        <f t="shared" si="8"/>
        <v>10000</v>
      </c>
      <c r="M50" s="31">
        <f t="shared" si="9"/>
        <v>10000</v>
      </c>
      <c r="N50" s="31">
        <f t="shared" si="10"/>
        <v>10000</v>
      </c>
      <c r="O50" s="31">
        <f t="shared" si="11"/>
        <v>10000</v>
      </c>
    </row>
    <row r="51" spans="1:15" ht="10.5">
      <c r="A51" s="87"/>
      <c r="B51" s="21" t="s">
        <v>298</v>
      </c>
      <c r="C51" s="5">
        <v>80000</v>
      </c>
      <c r="D51" s="74">
        <f t="shared" si="0"/>
        <v>6666.666666666667</v>
      </c>
      <c r="E51" s="31">
        <f t="shared" si="1"/>
        <v>6666.666666666667</v>
      </c>
      <c r="F51" s="31">
        <f t="shared" si="2"/>
        <v>6666.666666666667</v>
      </c>
      <c r="G51" s="31">
        <f t="shared" si="3"/>
        <v>6666.666666666667</v>
      </c>
      <c r="H51" s="31">
        <f t="shared" si="4"/>
        <v>6666.666666666667</v>
      </c>
      <c r="I51" s="31">
        <f t="shared" si="5"/>
        <v>6666.666666666667</v>
      </c>
      <c r="J51" s="31">
        <f t="shared" si="6"/>
        <v>6666.666666666667</v>
      </c>
      <c r="K51" s="31">
        <f t="shared" si="7"/>
        <v>6666.666666666667</v>
      </c>
      <c r="L51" s="31">
        <f t="shared" si="8"/>
        <v>6666.666666666667</v>
      </c>
      <c r="M51" s="31">
        <f t="shared" si="9"/>
        <v>6666.666666666667</v>
      </c>
      <c r="N51" s="31">
        <f t="shared" si="10"/>
        <v>6666.666666666667</v>
      </c>
      <c r="O51" s="31">
        <f t="shared" si="11"/>
        <v>6666.666666666667</v>
      </c>
    </row>
    <row r="52" spans="1:15" ht="10.5">
      <c r="A52" s="87"/>
      <c r="B52" s="21" t="s">
        <v>299</v>
      </c>
      <c r="C52" s="5">
        <v>80000</v>
      </c>
      <c r="D52" s="74">
        <f>C52/12</f>
        <v>6666.666666666667</v>
      </c>
      <c r="E52" s="31">
        <f>C52/12</f>
        <v>6666.666666666667</v>
      </c>
      <c r="F52" s="31">
        <f>C52/12</f>
        <v>6666.666666666667</v>
      </c>
      <c r="G52" s="31">
        <f>C52/12</f>
        <v>6666.666666666667</v>
      </c>
      <c r="H52" s="31">
        <f>C52/12</f>
        <v>6666.666666666667</v>
      </c>
      <c r="I52" s="31">
        <f>C52/12</f>
        <v>6666.666666666667</v>
      </c>
      <c r="J52" s="31">
        <f>C52/12</f>
        <v>6666.666666666667</v>
      </c>
      <c r="K52" s="31">
        <f>C52/12</f>
        <v>6666.666666666667</v>
      </c>
      <c r="L52" s="31">
        <f>C52/12</f>
        <v>6666.666666666667</v>
      </c>
      <c r="M52" s="31">
        <f>C52/12</f>
        <v>6666.666666666667</v>
      </c>
      <c r="N52" s="31">
        <f>C52/12</f>
        <v>6666.666666666667</v>
      </c>
      <c r="O52" s="31">
        <f>C52/12</f>
        <v>6666.666666666667</v>
      </c>
    </row>
    <row r="53" spans="1:15" ht="10.5">
      <c r="A53" s="87"/>
      <c r="B53" s="21" t="s">
        <v>300</v>
      </c>
      <c r="C53" s="5">
        <v>190000</v>
      </c>
      <c r="D53" s="74">
        <f>C53/12</f>
        <v>15833.333333333334</v>
      </c>
      <c r="E53" s="31">
        <f>C53/12</f>
        <v>15833.333333333334</v>
      </c>
      <c r="F53" s="31">
        <f>C53/12</f>
        <v>15833.333333333334</v>
      </c>
      <c r="G53" s="31">
        <f>C53/12</f>
        <v>15833.333333333334</v>
      </c>
      <c r="H53" s="31">
        <f>C53/12</f>
        <v>15833.333333333334</v>
      </c>
      <c r="I53" s="31">
        <f>C53/12</f>
        <v>15833.333333333334</v>
      </c>
      <c r="J53" s="31">
        <f>C53/12</f>
        <v>15833.333333333334</v>
      </c>
      <c r="K53" s="31">
        <f>C53/12</f>
        <v>15833.333333333334</v>
      </c>
      <c r="L53" s="31">
        <f>C53/12</f>
        <v>15833.333333333334</v>
      </c>
      <c r="M53" s="31">
        <f>C53/12</f>
        <v>15833.333333333334</v>
      </c>
      <c r="N53" s="31">
        <f>C53/12</f>
        <v>15833.333333333334</v>
      </c>
      <c r="O53" s="31">
        <f>C53/12</f>
        <v>15833.333333333334</v>
      </c>
    </row>
    <row r="54" spans="1:15" ht="10.5">
      <c r="A54" s="87"/>
      <c r="B54" s="21" t="s">
        <v>301</v>
      </c>
      <c r="C54" s="5">
        <v>350000</v>
      </c>
      <c r="D54" s="74">
        <f>C54/12</f>
        <v>29166.666666666668</v>
      </c>
      <c r="E54" s="31">
        <f>C54/12</f>
        <v>29166.666666666668</v>
      </c>
      <c r="F54" s="31">
        <f>C54/12</f>
        <v>29166.666666666668</v>
      </c>
      <c r="G54" s="31">
        <f>C54/12</f>
        <v>29166.666666666668</v>
      </c>
      <c r="H54" s="31">
        <f>C54/12</f>
        <v>29166.666666666668</v>
      </c>
      <c r="I54" s="31">
        <f>C54/12</f>
        <v>29166.666666666668</v>
      </c>
      <c r="J54" s="31">
        <f>C54/12</f>
        <v>29166.666666666668</v>
      </c>
      <c r="K54" s="31">
        <f>C54/12</f>
        <v>29166.666666666668</v>
      </c>
      <c r="L54" s="31">
        <f>C54/12</f>
        <v>29166.666666666668</v>
      </c>
      <c r="M54" s="31">
        <f>C54/12</f>
        <v>29166.666666666668</v>
      </c>
      <c r="N54" s="31">
        <f>C54/12</f>
        <v>29166.666666666668</v>
      </c>
      <c r="O54" s="31">
        <f>C54/12</f>
        <v>29166.666666666668</v>
      </c>
    </row>
    <row r="55" spans="1:15" ht="10.5">
      <c r="A55" s="87"/>
      <c r="B55" s="21" t="s">
        <v>203</v>
      </c>
      <c r="C55" s="5">
        <v>350000</v>
      </c>
      <c r="D55" s="74">
        <f>C55/12</f>
        <v>29166.666666666668</v>
      </c>
      <c r="E55" s="31">
        <f>C55/12</f>
        <v>29166.666666666668</v>
      </c>
      <c r="F55" s="31">
        <f>C55/12</f>
        <v>29166.666666666668</v>
      </c>
      <c r="G55" s="31">
        <f>C55/12</f>
        <v>29166.666666666668</v>
      </c>
      <c r="H55" s="31">
        <f>C55/12</f>
        <v>29166.666666666668</v>
      </c>
      <c r="I55" s="31">
        <f>C55/12</f>
        <v>29166.666666666668</v>
      </c>
      <c r="J55" s="31">
        <f>C55/12</f>
        <v>29166.666666666668</v>
      </c>
      <c r="K55" s="31">
        <f>C55/12</f>
        <v>29166.666666666668</v>
      </c>
      <c r="L55" s="31">
        <f>C55/12</f>
        <v>29166.666666666668</v>
      </c>
      <c r="M55" s="31">
        <f>C55/12</f>
        <v>29166.666666666668</v>
      </c>
      <c r="N55" s="31">
        <f>C55/12</f>
        <v>29166.666666666668</v>
      </c>
      <c r="O55" s="31">
        <f>C55/12</f>
        <v>29166.666666666668</v>
      </c>
    </row>
    <row r="56" spans="1:15" ht="10.5">
      <c r="A56" s="87"/>
      <c r="B56" s="21" t="s">
        <v>86</v>
      </c>
      <c r="C56" s="5">
        <v>250000</v>
      </c>
      <c r="D56" s="74">
        <f>C56/12</f>
        <v>20833.333333333332</v>
      </c>
      <c r="E56" s="31">
        <f>C56/12</f>
        <v>20833.333333333332</v>
      </c>
      <c r="F56" s="31">
        <f>C56/12</f>
        <v>20833.333333333332</v>
      </c>
      <c r="G56" s="31">
        <f>C56/12</f>
        <v>20833.333333333332</v>
      </c>
      <c r="H56" s="31">
        <f>C56/12</f>
        <v>20833.333333333332</v>
      </c>
      <c r="I56" s="31">
        <f>C56/12</f>
        <v>20833.333333333332</v>
      </c>
      <c r="J56" s="31">
        <f>C56/12</f>
        <v>20833.333333333332</v>
      </c>
      <c r="K56" s="31">
        <f>C56/12</f>
        <v>20833.333333333332</v>
      </c>
      <c r="L56" s="31">
        <f>C56/12</f>
        <v>20833.333333333332</v>
      </c>
      <c r="M56" s="31">
        <f>C56/12</f>
        <v>20833.333333333332</v>
      </c>
      <c r="N56" s="31">
        <f>C56/12</f>
        <v>20833.333333333332</v>
      </c>
      <c r="O56" s="31">
        <f>C56/12</f>
        <v>20833.333333333332</v>
      </c>
    </row>
    <row r="57" spans="1:15" ht="10.5">
      <c r="A57" s="87"/>
      <c r="B57" s="21" t="s">
        <v>302</v>
      </c>
      <c r="C57" s="5">
        <v>350000</v>
      </c>
      <c r="D57" s="74">
        <f t="shared" si="0"/>
        <v>29166.666666666668</v>
      </c>
      <c r="E57" s="31">
        <f t="shared" si="1"/>
        <v>29166.666666666668</v>
      </c>
      <c r="F57" s="31">
        <f t="shared" si="2"/>
        <v>29166.666666666668</v>
      </c>
      <c r="G57" s="31">
        <f t="shared" si="3"/>
        <v>29166.666666666668</v>
      </c>
      <c r="H57" s="31">
        <f t="shared" si="4"/>
        <v>29166.666666666668</v>
      </c>
      <c r="I57" s="31">
        <f t="shared" si="5"/>
        <v>29166.666666666668</v>
      </c>
      <c r="J57" s="31">
        <f t="shared" si="6"/>
        <v>29166.666666666668</v>
      </c>
      <c r="K57" s="31">
        <f t="shared" si="7"/>
        <v>29166.666666666668</v>
      </c>
      <c r="L57" s="31">
        <f t="shared" si="8"/>
        <v>29166.666666666668</v>
      </c>
      <c r="M57" s="31">
        <f t="shared" si="9"/>
        <v>29166.666666666668</v>
      </c>
      <c r="N57" s="31">
        <f t="shared" si="10"/>
        <v>29166.666666666668</v>
      </c>
      <c r="O57" s="31">
        <f t="shared" si="11"/>
        <v>29166.666666666668</v>
      </c>
    </row>
    <row r="58" spans="1:15" ht="10.5">
      <c r="A58" s="87"/>
      <c r="B58" s="82" t="s">
        <v>101</v>
      </c>
      <c r="C58" s="19">
        <f>C59+C63+C71+C87</f>
        <v>13155274</v>
      </c>
      <c r="D58" s="74">
        <f t="shared" si="0"/>
        <v>1096272.8333333333</v>
      </c>
      <c r="E58" s="31">
        <f t="shared" si="1"/>
        <v>1096272.8333333333</v>
      </c>
      <c r="F58" s="31">
        <f t="shared" si="2"/>
        <v>1096272.8333333333</v>
      </c>
      <c r="G58" s="31">
        <f t="shared" si="3"/>
        <v>1096272.8333333333</v>
      </c>
      <c r="H58" s="31">
        <f t="shared" si="4"/>
        <v>1096272.8333333333</v>
      </c>
      <c r="I58" s="31">
        <f t="shared" si="5"/>
        <v>1096272.8333333333</v>
      </c>
      <c r="J58" s="31">
        <f t="shared" si="6"/>
        <v>1096272.8333333333</v>
      </c>
      <c r="K58" s="31">
        <f t="shared" si="7"/>
        <v>1096272.8333333333</v>
      </c>
      <c r="L58" s="31">
        <f t="shared" si="8"/>
        <v>1096272.8333333333</v>
      </c>
      <c r="M58" s="31">
        <f t="shared" si="9"/>
        <v>1096272.8333333333</v>
      </c>
      <c r="N58" s="31">
        <f t="shared" si="10"/>
        <v>1096272.8333333333</v>
      </c>
      <c r="O58" s="31">
        <f t="shared" si="11"/>
        <v>1096272.8333333333</v>
      </c>
    </row>
    <row r="59" spans="1:15" ht="10.5">
      <c r="A59" s="87"/>
      <c r="B59" s="4" t="s">
        <v>3</v>
      </c>
      <c r="C59" s="19">
        <f>SUM(C60:C62)</f>
        <v>3790000</v>
      </c>
      <c r="D59" s="74">
        <f t="shared" si="0"/>
        <v>315833.3333333333</v>
      </c>
      <c r="E59" s="31">
        <f t="shared" si="1"/>
        <v>315833.3333333333</v>
      </c>
      <c r="F59" s="31">
        <f t="shared" si="2"/>
        <v>315833.3333333333</v>
      </c>
      <c r="G59" s="31">
        <f t="shared" si="3"/>
        <v>315833.3333333333</v>
      </c>
      <c r="H59" s="31">
        <f t="shared" si="4"/>
        <v>315833.3333333333</v>
      </c>
      <c r="I59" s="31">
        <f t="shared" si="5"/>
        <v>315833.3333333333</v>
      </c>
      <c r="J59" s="31">
        <f t="shared" si="6"/>
        <v>315833.3333333333</v>
      </c>
      <c r="K59" s="31">
        <f t="shared" si="7"/>
        <v>315833.3333333333</v>
      </c>
      <c r="L59" s="31">
        <f t="shared" si="8"/>
        <v>315833.3333333333</v>
      </c>
      <c r="M59" s="31">
        <f t="shared" si="9"/>
        <v>315833.3333333333</v>
      </c>
      <c r="N59" s="31">
        <f t="shared" si="10"/>
        <v>315833.3333333333</v>
      </c>
      <c r="O59" s="31">
        <f t="shared" si="11"/>
        <v>315833.3333333333</v>
      </c>
    </row>
    <row r="60" spans="1:15" ht="10.5">
      <c r="A60" s="87"/>
      <c r="B60" s="6" t="s">
        <v>6</v>
      </c>
      <c r="C60" s="5">
        <v>1270000</v>
      </c>
      <c r="D60" s="74">
        <f t="shared" si="0"/>
        <v>105833.33333333333</v>
      </c>
      <c r="E60" s="31">
        <f t="shared" si="1"/>
        <v>105833.33333333333</v>
      </c>
      <c r="F60" s="31">
        <f t="shared" si="2"/>
        <v>105833.33333333333</v>
      </c>
      <c r="G60" s="31">
        <f t="shared" si="3"/>
        <v>105833.33333333333</v>
      </c>
      <c r="H60" s="31">
        <f t="shared" si="4"/>
        <v>105833.33333333333</v>
      </c>
      <c r="I60" s="31">
        <f t="shared" si="5"/>
        <v>105833.33333333333</v>
      </c>
      <c r="J60" s="31">
        <f t="shared" si="6"/>
        <v>105833.33333333333</v>
      </c>
      <c r="K60" s="31">
        <f t="shared" si="7"/>
        <v>105833.33333333333</v>
      </c>
      <c r="L60" s="31">
        <f t="shared" si="8"/>
        <v>105833.33333333333</v>
      </c>
      <c r="M60" s="31">
        <f t="shared" si="9"/>
        <v>105833.33333333333</v>
      </c>
      <c r="N60" s="31">
        <f t="shared" si="10"/>
        <v>105833.33333333333</v>
      </c>
      <c r="O60" s="31">
        <f t="shared" si="11"/>
        <v>105833.33333333333</v>
      </c>
    </row>
    <row r="61" spans="1:15" ht="10.5">
      <c r="A61" s="87"/>
      <c r="B61" s="6" t="s">
        <v>213</v>
      </c>
      <c r="C61" s="5">
        <f>2120000+180000</f>
        <v>2300000</v>
      </c>
      <c r="D61" s="74">
        <f t="shared" si="0"/>
        <v>191666.66666666666</v>
      </c>
      <c r="E61" s="31">
        <f t="shared" si="1"/>
        <v>191666.66666666666</v>
      </c>
      <c r="F61" s="31">
        <f t="shared" si="2"/>
        <v>191666.66666666666</v>
      </c>
      <c r="G61" s="31">
        <f t="shared" si="3"/>
        <v>191666.66666666666</v>
      </c>
      <c r="H61" s="31">
        <f t="shared" si="4"/>
        <v>191666.66666666666</v>
      </c>
      <c r="I61" s="31">
        <f t="shared" si="5"/>
        <v>191666.66666666666</v>
      </c>
      <c r="J61" s="31">
        <f t="shared" si="6"/>
        <v>191666.66666666666</v>
      </c>
      <c r="K61" s="31">
        <f t="shared" si="7"/>
        <v>191666.66666666666</v>
      </c>
      <c r="L61" s="31">
        <f t="shared" si="8"/>
        <v>191666.66666666666</v>
      </c>
      <c r="M61" s="31">
        <f t="shared" si="9"/>
        <v>191666.66666666666</v>
      </c>
      <c r="N61" s="31">
        <f t="shared" si="10"/>
        <v>191666.66666666666</v>
      </c>
      <c r="O61" s="31">
        <f t="shared" si="11"/>
        <v>191666.66666666666</v>
      </c>
    </row>
    <row r="62" spans="1:15" ht="10.5">
      <c r="A62" s="87"/>
      <c r="B62" s="9" t="s">
        <v>240</v>
      </c>
      <c r="C62" s="5">
        <v>220000</v>
      </c>
      <c r="D62" s="74">
        <f t="shared" si="0"/>
        <v>18333.333333333332</v>
      </c>
      <c r="E62" s="31">
        <f t="shared" si="1"/>
        <v>18333.333333333332</v>
      </c>
      <c r="F62" s="31">
        <f t="shared" si="2"/>
        <v>18333.333333333332</v>
      </c>
      <c r="G62" s="31">
        <f t="shared" si="3"/>
        <v>18333.333333333332</v>
      </c>
      <c r="H62" s="31">
        <f t="shared" si="4"/>
        <v>18333.333333333332</v>
      </c>
      <c r="I62" s="31">
        <f t="shared" si="5"/>
        <v>18333.333333333332</v>
      </c>
      <c r="J62" s="31">
        <f t="shared" si="6"/>
        <v>18333.333333333332</v>
      </c>
      <c r="K62" s="31">
        <f t="shared" si="7"/>
        <v>18333.333333333332</v>
      </c>
      <c r="L62" s="31">
        <f t="shared" si="8"/>
        <v>18333.333333333332</v>
      </c>
      <c r="M62" s="31">
        <f t="shared" si="9"/>
        <v>18333.333333333332</v>
      </c>
      <c r="N62" s="31">
        <f t="shared" si="10"/>
        <v>18333.333333333332</v>
      </c>
      <c r="O62" s="31">
        <f t="shared" si="11"/>
        <v>18333.333333333332</v>
      </c>
    </row>
    <row r="63" spans="1:15" ht="10.5">
      <c r="A63" s="87"/>
      <c r="B63" s="8" t="s">
        <v>10</v>
      </c>
      <c r="C63" s="19">
        <f>SUM(C64:C70)</f>
        <v>1810000</v>
      </c>
      <c r="D63" s="74">
        <f t="shared" si="0"/>
        <v>150833.33333333334</v>
      </c>
      <c r="E63" s="31">
        <f t="shared" si="1"/>
        <v>150833.33333333334</v>
      </c>
      <c r="F63" s="31">
        <f t="shared" si="2"/>
        <v>150833.33333333334</v>
      </c>
      <c r="G63" s="31">
        <f t="shared" si="3"/>
        <v>150833.33333333334</v>
      </c>
      <c r="H63" s="31">
        <f t="shared" si="4"/>
        <v>150833.33333333334</v>
      </c>
      <c r="I63" s="31">
        <f t="shared" si="5"/>
        <v>150833.33333333334</v>
      </c>
      <c r="J63" s="31">
        <f t="shared" si="6"/>
        <v>150833.33333333334</v>
      </c>
      <c r="K63" s="31">
        <f t="shared" si="7"/>
        <v>150833.33333333334</v>
      </c>
      <c r="L63" s="31">
        <f t="shared" si="8"/>
        <v>150833.33333333334</v>
      </c>
      <c r="M63" s="31">
        <f t="shared" si="9"/>
        <v>150833.33333333334</v>
      </c>
      <c r="N63" s="31">
        <f t="shared" si="10"/>
        <v>150833.33333333334</v>
      </c>
      <c r="O63" s="31">
        <f t="shared" si="11"/>
        <v>150833.33333333334</v>
      </c>
    </row>
    <row r="64" spans="1:15" ht="21.75">
      <c r="A64" s="87"/>
      <c r="B64" s="6" t="s">
        <v>11</v>
      </c>
      <c r="C64" s="5">
        <v>220000</v>
      </c>
      <c r="D64" s="74">
        <f t="shared" si="0"/>
        <v>18333.333333333332</v>
      </c>
      <c r="E64" s="31">
        <f t="shared" si="1"/>
        <v>18333.333333333332</v>
      </c>
      <c r="F64" s="31">
        <f t="shared" si="2"/>
        <v>18333.333333333332</v>
      </c>
      <c r="G64" s="31">
        <f t="shared" si="3"/>
        <v>18333.333333333332</v>
      </c>
      <c r="H64" s="31">
        <f t="shared" si="4"/>
        <v>18333.333333333332</v>
      </c>
      <c r="I64" s="31">
        <f t="shared" si="5"/>
        <v>18333.333333333332</v>
      </c>
      <c r="J64" s="31">
        <f t="shared" si="6"/>
        <v>18333.333333333332</v>
      </c>
      <c r="K64" s="31">
        <f t="shared" si="7"/>
        <v>18333.333333333332</v>
      </c>
      <c r="L64" s="31">
        <f t="shared" si="8"/>
        <v>18333.333333333332</v>
      </c>
      <c r="M64" s="31">
        <f t="shared" si="9"/>
        <v>18333.333333333332</v>
      </c>
      <c r="N64" s="31">
        <f t="shared" si="10"/>
        <v>18333.333333333332</v>
      </c>
      <c r="O64" s="31">
        <f t="shared" si="11"/>
        <v>18333.333333333332</v>
      </c>
    </row>
    <row r="65" spans="1:15" ht="10.5">
      <c r="A65" s="87"/>
      <c r="B65" s="6" t="s">
        <v>303</v>
      </c>
      <c r="C65" s="5">
        <v>250000</v>
      </c>
      <c r="D65" s="74">
        <f t="shared" si="0"/>
        <v>20833.333333333332</v>
      </c>
      <c r="E65" s="31">
        <f t="shared" si="1"/>
        <v>20833.333333333332</v>
      </c>
      <c r="F65" s="31">
        <f t="shared" si="2"/>
        <v>20833.333333333332</v>
      </c>
      <c r="G65" s="31">
        <f t="shared" si="3"/>
        <v>20833.333333333332</v>
      </c>
      <c r="H65" s="31">
        <f t="shared" si="4"/>
        <v>20833.333333333332</v>
      </c>
      <c r="I65" s="31">
        <f t="shared" si="5"/>
        <v>20833.333333333332</v>
      </c>
      <c r="J65" s="31">
        <f t="shared" si="6"/>
        <v>20833.333333333332</v>
      </c>
      <c r="K65" s="31">
        <f t="shared" si="7"/>
        <v>20833.333333333332</v>
      </c>
      <c r="L65" s="31">
        <f t="shared" si="8"/>
        <v>20833.333333333332</v>
      </c>
      <c r="M65" s="31">
        <f t="shared" si="9"/>
        <v>20833.333333333332</v>
      </c>
      <c r="N65" s="31">
        <f t="shared" si="10"/>
        <v>20833.333333333332</v>
      </c>
      <c r="O65" s="31">
        <f t="shared" si="11"/>
        <v>20833.333333333332</v>
      </c>
    </row>
    <row r="66" spans="1:15" ht="10.5">
      <c r="A66" s="87"/>
      <c r="B66" s="6" t="s">
        <v>304</v>
      </c>
      <c r="C66" s="5">
        <v>80000</v>
      </c>
      <c r="D66" s="74">
        <f t="shared" si="0"/>
        <v>6666.666666666667</v>
      </c>
      <c r="E66" s="31">
        <f t="shared" si="1"/>
        <v>6666.666666666667</v>
      </c>
      <c r="F66" s="31">
        <f t="shared" si="2"/>
        <v>6666.666666666667</v>
      </c>
      <c r="G66" s="31">
        <f t="shared" si="3"/>
        <v>6666.666666666667</v>
      </c>
      <c r="H66" s="31">
        <f t="shared" si="4"/>
        <v>6666.666666666667</v>
      </c>
      <c r="I66" s="31">
        <f t="shared" si="5"/>
        <v>6666.666666666667</v>
      </c>
      <c r="J66" s="31">
        <f t="shared" si="6"/>
        <v>6666.666666666667</v>
      </c>
      <c r="K66" s="31">
        <f t="shared" si="7"/>
        <v>6666.666666666667</v>
      </c>
      <c r="L66" s="31">
        <f t="shared" si="8"/>
        <v>6666.666666666667</v>
      </c>
      <c r="M66" s="31">
        <f t="shared" si="9"/>
        <v>6666.666666666667</v>
      </c>
      <c r="N66" s="31">
        <f t="shared" si="10"/>
        <v>6666.666666666667</v>
      </c>
      <c r="O66" s="31">
        <f t="shared" si="11"/>
        <v>6666.666666666667</v>
      </c>
    </row>
    <row r="67" spans="1:15" ht="10.5">
      <c r="A67" s="87"/>
      <c r="B67" s="6" t="s">
        <v>79</v>
      </c>
      <c r="C67" s="5">
        <v>250000</v>
      </c>
      <c r="D67" s="74">
        <f t="shared" si="0"/>
        <v>20833.333333333332</v>
      </c>
      <c r="E67" s="31">
        <f t="shared" si="1"/>
        <v>20833.333333333332</v>
      </c>
      <c r="F67" s="31">
        <f t="shared" si="2"/>
        <v>20833.333333333332</v>
      </c>
      <c r="G67" s="31">
        <f t="shared" si="3"/>
        <v>20833.333333333332</v>
      </c>
      <c r="H67" s="31">
        <f t="shared" si="4"/>
        <v>20833.333333333332</v>
      </c>
      <c r="I67" s="31">
        <f t="shared" si="5"/>
        <v>20833.333333333332</v>
      </c>
      <c r="J67" s="31">
        <f t="shared" si="6"/>
        <v>20833.333333333332</v>
      </c>
      <c r="K67" s="31">
        <f t="shared" si="7"/>
        <v>20833.333333333332</v>
      </c>
      <c r="L67" s="31">
        <f t="shared" si="8"/>
        <v>20833.333333333332</v>
      </c>
      <c r="M67" s="31">
        <f t="shared" si="9"/>
        <v>20833.333333333332</v>
      </c>
      <c r="N67" s="31">
        <f t="shared" si="10"/>
        <v>20833.333333333332</v>
      </c>
      <c r="O67" s="31">
        <f t="shared" si="11"/>
        <v>20833.333333333332</v>
      </c>
    </row>
    <row r="68" spans="1:15" ht="10.5">
      <c r="A68" s="87"/>
      <c r="B68" s="6" t="s">
        <v>99</v>
      </c>
      <c r="C68" s="5">
        <v>120000</v>
      </c>
      <c r="D68" s="74">
        <f t="shared" si="0"/>
        <v>10000</v>
      </c>
      <c r="E68" s="31">
        <f t="shared" si="1"/>
        <v>10000</v>
      </c>
      <c r="F68" s="31">
        <f t="shared" si="2"/>
        <v>10000</v>
      </c>
      <c r="G68" s="31">
        <f t="shared" si="3"/>
        <v>10000</v>
      </c>
      <c r="H68" s="31">
        <f t="shared" si="4"/>
        <v>10000</v>
      </c>
      <c r="I68" s="31">
        <f t="shared" si="5"/>
        <v>10000</v>
      </c>
      <c r="J68" s="31">
        <f t="shared" si="6"/>
        <v>10000</v>
      </c>
      <c r="K68" s="31">
        <f t="shared" si="7"/>
        <v>10000</v>
      </c>
      <c r="L68" s="31">
        <f t="shared" si="8"/>
        <v>10000</v>
      </c>
      <c r="M68" s="31">
        <f t="shared" si="9"/>
        <v>10000</v>
      </c>
      <c r="N68" s="31">
        <f t="shared" si="10"/>
        <v>10000</v>
      </c>
      <c r="O68" s="31">
        <f t="shared" si="11"/>
        <v>10000</v>
      </c>
    </row>
    <row r="69" spans="1:15" ht="21.75">
      <c r="A69" s="87"/>
      <c r="B69" s="6" t="s">
        <v>12</v>
      </c>
      <c r="C69" s="5">
        <v>40000</v>
      </c>
      <c r="D69" s="74">
        <f t="shared" si="0"/>
        <v>3333.3333333333335</v>
      </c>
      <c r="E69" s="31">
        <f t="shared" si="1"/>
        <v>3333.3333333333335</v>
      </c>
      <c r="F69" s="31">
        <f t="shared" si="2"/>
        <v>3333.3333333333335</v>
      </c>
      <c r="G69" s="31">
        <f t="shared" si="3"/>
        <v>3333.3333333333335</v>
      </c>
      <c r="H69" s="31">
        <f t="shared" si="4"/>
        <v>3333.3333333333335</v>
      </c>
      <c r="I69" s="31">
        <f t="shared" si="5"/>
        <v>3333.3333333333335</v>
      </c>
      <c r="J69" s="31">
        <f t="shared" si="6"/>
        <v>3333.3333333333335</v>
      </c>
      <c r="K69" s="31">
        <f t="shared" si="7"/>
        <v>3333.3333333333335</v>
      </c>
      <c r="L69" s="31">
        <f t="shared" si="8"/>
        <v>3333.3333333333335</v>
      </c>
      <c r="M69" s="31">
        <f t="shared" si="9"/>
        <v>3333.3333333333335</v>
      </c>
      <c r="N69" s="31">
        <f t="shared" si="10"/>
        <v>3333.3333333333335</v>
      </c>
      <c r="O69" s="31">
        <f t="shared" si="11"/>
        <v>3333.3333333333335</v>
      </c>
    </row>
    <row r="70" spans="1:15" ht="10.5">
      <c r="A70" s="87"/>
      <c r="B70" s="6" t="s">
        <v>13</v>
      </c>
      <c r="C70" s="5">
        <v>850000</v>
      </c>
      <c r="D70" s="74">
        <f t="shared" si="0"/>
        <v>70833.33333333333</v>
      </c>
      <c r="E70" s="31">
        <f t="shared" si="1"/>
        <v>70833.33333333333</v>
      </c>
      <c r="F70" s="31">
        <f t="shared" si="2"/>
        <v>70833.33333333333</v>
      </c>
      <c r="G70" s="31">
        <f t="shared" si="3"/>
        <v>70833.33333333333</v>
      </c>
      <c r="H70" s="31">
        <f t="shared" si="4"/>
        <v>70833.33333333333</v>
      </c>
      <c r="I70" s="31">
        <f t="shared" si="5"/>
        <v>70833.33333333333</v>
      </c>
      <c r="J70" s="31">
        <f t="shared" si="6"/>
        <v>70833.33333333333</v>
      </c>
      <c r="K70" s="31">
        <f t="shared" si="7"/>
        <v>70833.33333333333</v>
      </c>
      <c r="L70" s="31">
        <f t="shared" si="8"/>
        <v>70833.33333333333</v>
      </c>
      <c r="M70" s="31">
        <f t="shared" si="9"/>
        <v>70833.33333333333</v>
      </c>
      <c r="N70" s="31">
        <f t="shared" si="10"/>
        <v>70833.33333333333</v>
      </c>
      <c r="O70" s="31">
        <f t="shared" si="11"/>
        <v>70833.33333333333</v>
      </c>
    </row>
    <row r="71" spans="1:15" ht="10.5">
      <c r="A71" s="87"/>
      <c r="B71" s="4" t="s">
        <v>30</v>
      </c>
      <c r="C71" s="19">
        <f>SUM(C72:C86)</f>
        <v>4417471</v>
      </c>
      <c r="D71" s="74">
        <f t="shared" si="0"/>
        <v>368122.5833333333</v>
      </c>
      <c r="E71" s="31">
        <f t="shared" si="1"/>
        <v>368122.5833333333</v>
      </c>
      <c r="F71" s="31">
        <f t="shared" si="2"/>
        <v>368122.5833333333</v>
      </c>
      <c r="G71" s="31">
        <f t="shared" si="3"/>
        <v>368122.5833333333</v>
      </c>
      <c r="H71" s="31">
        <f t="shared" si="4"/>
        <v>368122.5833333333</v>
      </c>
      <c r="I71" s="31">
        <f t="shared" si="5"/>
        <v>368122.5833333333</v>
      </c>
      <c r="J71" s="31">
        <f t="shared" si="6"/>
        <v>368122.5833333333</v>
      </c>
      <c r="K71" s="31">
        <f t="shared" si="7"/>
        <v>368122.5833333333</v>
      </c>
      <c r="L71" s="31">
        <f t="shared" si="8"/>
        <v>368122.5833333333</v>
      </c>
      <c r="M71" s="31">
        <f t="shared" si="9"/>
        <v>368122.5833333333</v>
      </c>
      <c r="N71" s="31">
        <f t="shared" si="10"/>
        <v>368122.5833333333</v>
      </c>
      <c r="O71" s="31">
        <f t="shared" si="11"/>
        <v>368122.5833333333</v>
      </c>
    </row>
    <row r="72" spans="1:15" ht="10.5">
      <c r="A72" s="87"/>
      <c r="B72" s="9" t="s">
        <v>236</v>
      </c>
      <c r="C72" s="5">
        <v>450000</v>
      </c>
      <c r="D72" s="74">
        <f t="shared" si="0"/>
        <v>37500</v>
      </c>
      <c r="E72" s="31">
        <f t="shared" si="1"/>
        <v>37500</v>
      </c>
      <c r="F72" s="31">
        <f t="shared" si="2"/>
        <v>37500</v>
      </c>
      <c r="G72" s="31">
        <f t="shared" si="3"/>
        <v>37500</v>
      </c>
      <c r="H72" s="31">
        <f t="shared" si="4"/>
        <v>37500</v>
      </c>
      <c r="I72" s="31">
        <f t="shared" si="5"/>
        <v>37500</v>
      </c>
      <c r="J72" s="31">
        <f t="shared" si="6"/>
        <v>37500</v>
      </c>
      <c r="K72" s="31">
        <f t="shared" si="7"/>
        <v>37500</v>
      </c>
      <c r="L72" s="31">
        <f t="shared" si="8"/>
        <v>37500</v>
      </c>
      <c r="M72" s="31">
        <f t="shared" si="9"/>
        <v>37500</v>
      </c>
      <c r="N72" s="31">
        <f t="shared" si="10"/>
        <v>37500</v>
      </c>
      <c r="O72" s="31">
        <f t="shared" si="11"/>
        <v>37500</v>
      </c>
    </row>
    <row r="73" spans="1:15" ht="10.5">
      <c r="A73" s="87"/>
      <c r="B73" s="9" t="s">
        <v>237</v>
      </c>
      <c r="C73" s="5">
        <v>450000</v>
      </c>
      <c r="D73" s="74">
        <f t="shared" si="0"/>
        <v>37500</v>
      </c>
      <c r="E73" s="31">
        <f t="shared" si="1"/>
        <v>37500</v>
      </c>
      <c r="F73" s="31">
        <f t="shared" si="2"/>
        <v>37500</v>
      </c>
      <c r="G73" s="31">
        <f t="shared" si="3"/>
        <v>37500</v>
      </c>
      <c r="H73" s="31">
        <f t="shared" si="4"/>
        <v>37500</v>
      </c>
      <c r="I73" s="31">
        <f t="shared" si="5"/>
        <v>37500</v>
      </c>
      <c r="J73" s="31">
        <f t="shared" si="6"/>
        <v>37500</v>
      </c>
      <c r="K73" s="31">
        <f t="shared" si="7"/>
        <v>37500</v>
      </c>
      <c r="L73" s="31">
        <f t="shared" si="8"/>
        <v>37500</v>
      </c>
      <c r="M73" s="31">
        <f t="shared" si="9"/>
        <v>37500</v>
      </c>
      <c r="N73" s="31">
        <f t="shared" si="10"/>
        <v>37500</v>
      </c>
      <c r="O73" s="31">
        <f t="shared" si="11"/>
        <v>37500</v>
      </c>
    </row>
    <row r="74" spans="1:15" ht="10.5">
      <c r="A74" s="87"/>
      <c r="B74" s="9" t="s">
        <v>238</v>
      </c>
      <c r="C74" s="5">
        <v>380000</v>
      </c>
      <c r="D74" s="74">
        <f t="shared" si="0"/>
        <v>31666.666666666668</v>
      </c>
      <c r="E74" s="31">
        <f t="shared" si="1"/>
        <v>31666.666666666668</v>
      </c>
      <c r="F74" s="31">
        <f t="shared" si="2"/>
        <v>31666.666666666668</v>
      </c>
      <c r="G74" s="31">
        <f t="shared" si="3"/>
        <v>31666.666666666668</v>
      </c>
      <c r="H74" s="31">
        <f t="shared" si="4"/>
        <v>31666.666666666668</v>
      </c>
      <c r="I74" s="31">
        <f t="shared" si="5"/>
        <v>31666.666666666668</v>
      </c>
      <c r="J74" s="31">
        <f t="shared" si="6"/>
        <v>31666.666666666668</v>
      </c>
      <c r="K74" s="31">
        <f t="shared" si="7"/>
        <v>31666.666666666668</v>
      </c>
      <c r="L74" s="31">
        <f t="shared" si="8"/>
        <v>31666.666666666668</v>
      </c>
      <c r="M74" s="31">
        <f t="shared" si="9"/>
        <v>31666.666666666668</v>
      </c>
      <c r="N74" s="31">
        <f t="shared" si="10"/>
        <v>31666.666666666668</v>
      </c>
      <c r="O74" s="31">
        <f t="shared" si="11"/>
        <v>31666.666666666668</v>
      </c>
    </row>
    <row r="75" spans="1:15" ht="10.5">
      <c r="A75" s="87"/>
      <c r="B75" s="9" t="s">
        <v>239</v>
      </c>
      <c r="C75" s="5">
        <v>120000</v>
      </c>
      <c r="D75" s="74">
        <f t="shared" si="0"/>
        <v>10000</v>
      </c>
      <c r="E75" s="31">
        <f t="shared" si="1"/>
        <v>10000</v>
      </c>
      <c r="F75" s="31">
        <f t="shared" si="2"/>
        <v>10000</v>
      </c>
      <c r="G75" s="31">
        <f t="shared" si="3"/>
        <v>10000</v>
      </c>
      <c r="H75" s="31">
        <f t="shared" si="4"/>
        <v>10000</v>
      </c>
      <c r="I75" s="31">
        <f t="shared" si="5"/>
        <v>10000</v>
      </c>
      <c r="J75" s="31">
        <f t="shared" si="6"/>
        <v>10000</v>
      </c>
      <c r="K75" s="31">
        <f t="shared" si="7"/>
        <v>10000</v>
      </c>
      <c r="L75" s="31">
        <f t="shared" si="8"/>
        <v>10000</v>
      </c>
      <c r="M75" s="31">
        <f t="shared" si="9"/>
        <v>10000</v>
      </c>
      <c r="N75" s="31">
        <f t="shared" si="10"/>
        <v>10000</v>
      </c>
      <c r="O75" s="31">
        <f t="shared" si="11"/>
        <v>10000</v>
      </c>
    </row>
    <row r="76" spans="1:15" ht="10.5">
      <c r="A76" s="87"/>
      <c r="B76" s="9" t="s">
        <v>241</v>
      </c>
      <c r="C76" s="5">
        <v>1100000</v>
      </c>
      <c r="D76" s="74">
        <f t="shared" si="0"/>
        <v>91666.66666666667</v>
      </c>
      <c r="E76" s="31">
        <f t="shared" si="1"/>
        <v>91666.66666666667</v>
      </c>
      <c r="F76" s="31">
        <f t="shared" si="2"/>
        <v>91666.66666666667</v>
      </c>
      <c r="G76" s="31">
        <f t="shared" si="3"/>
        <v>91666.66666666667</v>
      </c>
      <c r="H76" s="31">
        <f t="shared" si="4"/>
        <v>91666.66666666667</v>
      </c>
      <c r="I76" s="31">
        <f t="shared" si="5"/>
        <v>91666.66666666667</v>
      </c>
      <c r="J76" s="31">
        <f t="shared" si="6"/>
        <v>91666.66666666667</v>
      </c>
      <c r="K76" s="31">
        <f t="shared" si="7"/>
        <v>91666.66666666667</v>
      </c>
      <c r="L76" s="31">
        <f t="shared" si="8"/>
        <v>91666.66666666667</v>
      </c>
      <c r="M76" s="31">
        <f t="shared" si="9"/>
        <v>91666.66666666667</v>
      </c>
      <c r="N76" s="31">
        <f t="shared" si="10"/>
        <v>91666.66666666667</v>
      </c>
      <c r="O76" s="31">
        <f t="shared" si="11"/>
        <v>91666.66666666667</v>
      </c>
    </row>
    <row r="77" spans="1:15" ht="10.5">
      <c r="A77" s="87"/>
      <c r="B77" s="9" t="s">
        <v>95</v>
      </c>
      <c r="C77" s="5">
        <v>300000</v>
      </c>
      <c r="D77" s="74">
        <f t="shared" si="0"/>
        <v>25000</v>
      </c>
      <c r="E77" s="31">
        <f t="shared" si="1"/>
        <v>25000</v>
      </c>
      <c r="F77" s="31">
        <f t="shared" si="2"/>
        <v>25000</v>
      </c>
      <c r="G77" s="31">
        <f t="shared" si="3"/>
        <v>25000</v>
      </c>
      <c r="H77" s="31">
        <f t="shared" si="4"/>
        <v>25000</v>
      </c>
      <c r="I77" s="31">
        <f t="shared" si="5"/>
        <v>25000</v>
      </c>
      <c r="J77" s="31">
        <f t="shared" si="6"/>
        <v>25000</v>
      </c>
      <c r="K77" s="31">
        <f t="shared" si="7"/>
        <v>25000</v>
      </c>
      <c r="L77" s="31">
        <f t="shared" si="8"/>
        <v>25000</v>
      </c>
      <c r="M77" s="31">
        <f t="shared" si="9"/>
        <v>25000</v>
      </c>
      <c r="N77" s="31">
        <f t="shared" si="10"/>
        <v>25000</v>
      </c>
      <c r="O77" s="31">
        <f t="shared" si="11"/>
        <v>25000</v>
      </c>
    </row>
    <row r="78" spans="1:15" ht="10.5">
      <c r="A78" s="87"/>
      <c r="B78" s="6" t="s">
        <v>293</v>
      </c>
      <c r="C78" s="5">
        <v>80000</v>
      </c>
      <c r="D78" s="74">
        <f aca="true" t="shared" si="12" ref="D78:D134">C78/12</f>
        <v>6666.666666666667</v>
      </c>
      <c r="E78" s="31">
        <f aca="true" t="shared" si="13" ref="E78:E134">C78/12</f>
        <v>6666.666666666667</v>
      </c>
      <c r="F78" s="31">
        <f aca="true" t="shared" si="14" ref="F78:F134">C78/12</f>
        <v>6666.666666666667</v>
      </c>
      <c r="G78" s="31">
        <f aca="true" t="shared" si="15" ref="G78:G134">C78/12</f>
        <v>6666.666666666667</v>
      </c>
      <c r="H78" s="31">
        <f aca="true" t="shared" si="16" ref="H78:H134">C78/12</f>
        <v>6666.666666666667</v>
      </c>
      <c r="I78" s="31">
        <f aca="true" t="shared" si="17" ref="I78:I134">C78/12</f>
        <v>6666.666666666667</v>
      </c>
      <c r="J78" s="31">
        <f aca="true" t="shared" si="18" ref="J78:J134">C78/12</f>
        <v>6666.666666666667</v>
      </c>
      <c r="K78" s="31">
        <f aca="true" t="shared" si="19" ref="K78:K134">C78/12</f>
        <v>6666.666666666667</v>
      </c>
      <c r="L78" s="31">
        <f aca="true" t="shared" si="20" ref="L78:L134">C78/12</f>
        <v>6666.666666666667</v>
      </c>
      <c r="M78" s="31">
        <f aca="true" t="shared" si="21" ref="M78:M134">C78/12</f>
        <v>6666.666666666667</v>
      </c>
      <c r="N78" s="31">
        <f aca="true" t="shared" si="22" ref="N78:N134">C78/12</f>
        <v>6666.666666666667</v>
      </c>
      <c r="O78" s="31">
        <f aca="true" t="shared" si="23" ref="O78:O134">C78/12</f>
        <v>6666.666666666667</v>
      </c>
    </row>
    <row r="79" spans="1:15" ht="10.5">
      <c r="A79" s="87"/>
      <c r="B79" s="6" t="s">
        <v>235</v>
      </c>
      <c r="C79" s="5">
        <v>45000</v>
      </c>
      <c r="D79" s="74">
        <f t="shared" si="12"/>
        <v>3750</v>
      </c>
      <c r="E79" s="31">
        <f t="shared" si="13"/>
        <v>3750</v>
      </c>
      <c r="F79" s="31">
        <f t="shared" si="14"/>
        <v>3750</v>
      </c>
      <c r="G79" s="31">
        <f t="shared" si="15"/>
        <v>3750</v>
      </c>
      <c r="H79" s="31">
        <f t="shared" si="16"/>
        <v>3750</v>
      </c>
      <c r="I79" s="31">
        <f t="shared" si="17"/>
        <v>3750</v>
      </c>
      <c r="J79" s="31">
        <f t="shared" si="18"/>
        <v>3750</v>
      </c>
      <c r="K79" s="31">
        <f t="shared" si="19"/>
        <v>3750</v>
      </c>
      <c r="L79" s="31">
        <f t="shared" si="20"/>
        <v>3750</v>
      </c>
      <c r="M79" s="31">
        <f t="shared" si="21"/>
        <v>3750</v>
      </c>
      <c r="N79" s="31">
        <f t="shared" si="22"/>
        <v>3750</v>
      </c>
      <c r="O79" s="31">
        <f t="shared" si="23"/>
        <v>3750</v>
      </c>
    </row>
    <row r="80" spans="1:15" ht="10.5">
      <c r="A80" s="87"/>
      <c r="B80" s="6" t="s">
        <v>305</v>
      </c>
      <c r="C80" s="5">
        <v>80000</v>
      </c>
      <c r="D80" s="74">
        <f t="shared" si="12"/>
        <v>6666.666666666667</v>
      </c>
      <c r="E80" s="31">
        <f t="shared" si="13"/>
        <v>6666.666666666667</v>
      </c>
      <c r="F80" s="31">
        <f t="shared" si="14"/>
        <v>6666.666666666667</v>
      </c>
      <c r="G80" s="31">
        <f t="shared" si="15"/>
        <v>6666.666666666667</v>
      </c>
      <c r="H80" s="31">
        <f t="shared" si="16"/>
        <v>6666.666666666667</v>
      </c>
      <c r="I80" s="31">
        <f t="shared" si="17"/>
        <v>6666.666666666667</v>
      </c>
      <c r="J80" s="31">
        <f t="shared" si="18"/>
        <v>6666.666666666667</v>
      </c>
      <c r="K80" s="31">
        <f t="shared" si="19"/>
        <v>6666.666666666667</v>
      </c>
      <c r="L80" s="31">
        <f t="shared" si="20"/>
        <v>6666.666666666667</v>
      </c>
      <c r="M80" s="31">
        <f t="shared" si="21"/>
        <v>6666.666666666667</v>
      </c>
      <c r="N80" s="31">
        <f t="shared" si="22"/>
        <v>6666.666666666667</v>
      </c>
      <c r="O80" s="31">
        <f t="shared" si="23"/>
        <v>6666.666666666667</v>
      </c>
    </row>
    <row r="81" spans="1:15" ht="10.5">
      <c r="A81" s="87"/>
      <c r="B81" s="6" t="s">
        <v>420</v>
      </c>
      <c r="C81" s="5">
        <v>558471</v>
      </c>
      <c r="D81" s="74">
        <f t="shared" si="12"/>
        <v>46539.25</v>
      </c>
      <c r="E81" s="31">
        <f t="shared" si="13"/>
        <v>46539.25</v>
      </c>
      <c r="F81" s="31">
        <f t="shared" si="14"/>
        <v>46539.25</v>
      </c>
      <c r="G81" s="31">
        <f t="shared" si="15"/>
        <v>46539.25</v>
      </c>
      <c r="H81" s="31">
        <f t="shared" si="16"/>
        <v>46539.25</v>
      </c>
      <c r="I81" s="31">
        <f t="shared" si="17"/>
        <v>46539.25</v>
      </c>
      <c r="J81" s="31">
        <f t="shared" si="18"/>
        <v>46539.25</v>
      </c>
      <c r="K81" s="31">
        <f t="shared" si="19"/>
        <v>46539.25</v>
      </c>
      <c r="L81" s="31">
        <f t="shared" si="20"/>
        <v>46539.25</v>
      </c>
      <c r="M81" s="31">
        <f t="shared" si="21"/>
        <v>46539.25</v>
      </c>
      <c r="N81" s="31">
        <f t="shared" si="22"/>
        <v>46539.25</v>
      </c>
      <c r="O81" s="31">
        <f t="shared" si="23"/>
        <v>46539.25</v>
      </c>
    </row>
    <row r="82" spans="1:15" ht="10.5">
      <c r="A82" s="87"/>
      <c r="B82" s="6" t="s">
        <v>17</v>
      </c>
      <c r="C82" s="5">
        <v>24000</v>
      </c>
      <c r="D82" s="74">
        <f t="shared" si="12"/>
        <v>2000</v>
      </c>
      <c r="E82" s="31">
        <f t="shared" si="13"/>
        <v>2000</v>
      </c>
      <c r="F82" s="31">
        <f t="shared" si="14"/>
        <v>2000</v>
      </c>
      <c r="G82" s="31">
        <f t="shared" si="15"/>
        <v>2000</v>
      </c>
      <c r="H82" s="31">
        <f t="shared" si="16"/>
        <v>2000</v>
      </c>
      <c r="I82" s="31">
        <f t="shared" si="17"/>
        <v>2000</v>
      </c>
      <c r="J82" s="31">
        <f t="shared" si="18"/>
        <v>2000</v>
      </c>
      <c r="K82" s="31">
        <f t="shared" si="19"/>
        <v>2000</v>
      </c>
      <c r="L82" s="31">
        <f t="shared" si="20"/>
        <v>2000</v>
      </c>
      <c r="M82" s="31">
        <f t="shared" si="21"/>
        <v>2000</v>
      </c>
      <c r="N82" s="31">
        <f t="shared" si="22"/>
        <v>2000</v>
      </c>
      <c r="O82" s="31">
        <f t="shared" si="23"/>
        <v>2000</v>
      </c>
    </row>
    <row r="83" spans="1:15" ht="10.5">
      <c r="A83" s="87"/>
      <c r="B83" s="6" t="s">
        <v>332</v>
      </c>
      <c r="C83" s="5">
        <v>80000</v>
      </c>
      <c r="D83" s="74">
        <f t="shared" si="12"/>
        <v>6666.666666666667</v>
      </c>
      <c r="E83" s="31">
        <f t="shared" si="13"/>
        <v>6666.666666666667</v>
      </c>
      <c r="F83" s="31">
        <f t="shared" si="14"/>
        <v>6666.666666666667</v>
      </c>
      <c r="G83" s="31">
        <f t="shared" si="15"/>
        <v>6666.666666666667</v>
      </c>
      <c r="H83" s="31">
        <f t="shared" si="16"/>
        <v>6666.666666666667</v>
      </c>
      <c r="I83" s="31">
        <f t="shared" si="17"/>
        <v>6666.666666666667</v>
      </c>
      <c r="J83" s="31">
        <f t="shared" si="18"/>
        <v>6666.666666666667</v>
      </c>
      <c r="K83" s="31">
        <f t="shared" si="19"/>
        <v>6666.666666666667</v>
      </c>
      <c r="L83" s="31">
        <f t="shared" si="20"/>
        <v>6666.666666666667</v>
      </c>
      <c r="M83" s="31">
        <f t="shared" si="21"/>
        <v>6666.666666666667</v>
      </c>
      <c r="N83" s="31">
        <f t="shared" si="22"/>
        <v>6666.666666666667</v>
      </c>
      <c r="O83" s="31">
        <f t="shared" si="23"/>
        <v>6666.666666666667</v>
      </c>
    </row>
    <row r="84" spans="1:15" ht="10.5">
      <c r="A84" s="87"/>
      <c r="B84" s="6" t="s">
        <v>306</v>
      </c>
      <c r="C84" s="5">
        <v>200000</v>
      </c>
      <c r="D84" s="74">
        <f t="shared" si="12"/>
        <v>16666.666666666668</v>
      </c>
      <c r="E84" s="31">
        <f t="shared" si="13"/>
        <v>16666.666666666668</v>
      </c>
      <c r="F84" s="31">
        <f t="shared" si="14"/>
        <v>16666.666666666668</v>
      </c>
      <c r="G84" s="31">
        <f t="shared" si="15"/>
        <v>16666.666666666668</v>
      </c>
      <c r="H84" s="31">
        <f t="shared" si="16"/>
        <v>16666.666666666668</v>
      </c>
      <c r="I84" s="31">
        <f t="shared" si="17"/>
        <v>16666.666666666668</v>
      </c>
      <c r="J84" s="31">
        <f t="shared" si="18"/>
        <v>16666.666666666668</v>
      </c>
      <c r="K84" s="31">
        <f t="shared" si="19"/>
        <v>16666.666666666668</v>
      </c>
      <c r="L84" s="31">
        <f t="shared" si="20"/>
        <v>16666.666666666668</v>
      </c>
      <c r="M84" s="31">
        <f t="shared" si="21"/>
        <v>16666.666666666668</v>
      </c>
      <c r="N84" s="31">
        <f t="shared" si="22"/>
        <v>16666.666666666668</v>
      </c>
      <c r="O84" s="31">
        <f t="shared" si="23"/>
        <v>16666.666666666668</v>
      </c>
    </row>
    <row r="85" spans="1:15" ht="21.75">
      <c r="A85" s="87"/>
      <c r="B85" s="6" t="s">
        <v>18</v>
      </c>
      <c r="C85" s="5">
        <v>250000</v>
      </c>
      <c r="D85" s="74">
        <f t="shared" si="12"/>
        <v>20833.333333333332</v>
      </c>
      <c r="E85" s="31">
        <f t="shared" si="13"/>
        <v>20833.333333333332</v>
      </c>
      <c r="F85" s="31">
        <f t="shared" si="14"/>
        <v>20833.333333333332</v>
      </c>
      <c r="G85" s="31">
        <f t="shared" si="15"/>
        <v>20833.333333333332</v>
      </c>
      <c r="H85" s="31">
        <f t="shared" si="16"/>
        <v>20833.333333333332</v>
      </c>
      <c r="I85" s="31">
        <f t="shared" si="17"/>
        <v>20833.333333333332</v>
      </c>
      <c r="J85" s="31">
        <f t="shared" si="18"/>
        <v>20833.333333333332</v>
      </c>
      <c r="K85" s="31">
        <f t="shared" si="19"/>
        <v>20833.333333333332</v>
      </c>
      <c r="L85" s="31">
        <f t="shared" si="20"/>
        <v>20833.333333333332</v>
      </c>
      <c r="M85" s="31">
        <f t="shared" si="21"/>
        <v>20833.333333333332</v>
      </c>
      <c r="N85" s="31">
        <f t="shared" si="22"/>
        <v>20833.333333333332</v>
      </c>
      <c r="O85" s="31">
        <f t="shared" si="23"/>
        <v>20833.333333333332</v>
      </c>
    </row>
    <row r="86" spans="1:15" ht="10.5">
      <c r="A86" s="87"/>
      <c r="B86" s="6" t="s">
        <v>333</v>
      </c>
      <c r="C86" s="5">
        <v>300000</v>
      </c>
      <c r="D86" s="74">
        <f t="shared" si="12"/>
        <v>25000</v>
      </c>
      <c r="E86" s="31">
        <f t="shared" si="13"/>
        <v>25000</v>
      </c>
      <c r="F86" s="31">
        <f t="shared" si="14"/>
        <v>25000</v>
      </c>
      <c r="G86" s="31">
        <f t="shared" si="15"/>
        <v>25000</v>
      </c>
      <c r="H86" s="31">
        <f t="shared" si="16"/>
        <v>25000</v>
      </c>
      <c r="I86" s="31">
        <f t="shared" si="17"/>
        <v>25000</v>
      </c>
      <c r="J86" s="31">
        <f t="shared" si="18"/>
        <v>25000</v>
      </c>
      <c r="K86" s="31">
        <f t="shared" si="19"/>
        <v>25000</v>
      </c>
      <c r="L86" s="31">
        <f t="shared" si="20"/>
        <v>25000</v>
      </c>
      <c r="M86" s="31">
        <f t="shared" si="21"/>
        <v>25000</v>
      </c>
      <c r="N86" s="31">
        <f t="shared" si="22"/>
        <v>25000</v>
      </c>
      <c r="O86" s="31">
        <f t="shared" si="23"/>
        <v>25000</v>
      </c>
    </row>
    <row r="87" spans="1:15" ht="21.75">
      <c r="A87" s="87"/>
      <c r="B87" s="8" t="s">
        <v>32</v>
      </c>
      <c r="C87" s="19">
        <f>SUM(C88:C98)</f>
        <v>3137803</v>
      </c>
      <c r="D87" s="74">
        <f t="shared" si="12"/>
        <v>261483.58333333334</v>
      </c>
      <c r="E87" s="31">
        <f t="shared" si="13"/>
        <v>261483.58333333334</v>
      </c>
      <c r="F87" s="31">
        <f t="shared" si="14"/>
        <v>261483.58333333334</v>
      </c>
      <c r="G87" s="31">
        <f t="shared" si="15"/>
        <v>261483.58333333334</v>
      </c>
      <c r="H87" s="31">
        <f t="shared" si="16"/>
        <v>261483.58333333334</v>
      </c>
      <c r="I87" s="31">
        <f t="shared" si="17"/>
        <v>261483.58333333334</v>
      </c>
      <c r="J87" s="31">
        <f t="shared" si="18"/>
        <v>261483.58333333334</v>
      </c>
      <c r="K87" s="31">
        <f t="shared" si="19"/>
        <v>261483.58333333334</v>
      </c>
      <c r="L87" s="31">
        <f t="shared" si="20"/>
        <v>261483.58333333334</v>
      </c>
      <c r="M87" s="31">
        <f t="shared" si="21"/>
        <v>261483.58333333334</v>
      </c>
      <c r="N87" s="31">
        <f t="shared" si="22"/>
        <v>261483.58333333334</v>
      </c>
      <c r="O87" s="31">
        <f t="shared" si="23"/>
        <v>261483.58333333334</v>
      </c>
    </row>
    <row r="88" spans="1:15" ht="10.5">
      <c r="A88" s="87"/>
      <c r="B88" s="21" t="s">
        <v>242</v>
      </c>
      <c r="C88" s="5">
        <v>197803</v>
      </c>
      <c r="D88" s="74">
        <f t="shared" si="12"/>
        <v>16483.583333333332</v>
      </c>
      <c r="E88" s="31">
        <f t="shared" si="13"/>
        <v>16483.583333333332</v>
      </c>
      <c r="F88" s="31">
        <f t="shared" si="14"/>
        <v>16483.583333333332</v>
      </c>
      <c r="G88" s="31">
        <f t="shared" si="15"/>
        <v>16483.583333333332</v>
      </c>
      <c r="H88" s="31">
        <f t="shared" si="16"/>
        <v>16483.583333333332</v>
      </c>
      <c r="I88" s="31">
        <f t="shared" si="17"/>
        <v>16483.583333333332</v>
      </c>
      <c r="J88" s="31">
        <f t="shared" si="18"/>
        <v>16483.583333333332</v>
      </c>
      <c r="K88" s="31">
        <f t="shared" si="19"/>
        <v>16483.583333333332</v>
      </c>
      <c r="L88" s="31">
        <f t="shared" si="20"/>
        <v>16483.583333333332</v>
      </c>
      <c r="M88" s="31">
        <f t="shared" si="21"/>
        <v>16483.583333333332</v>
      </c>
      <c r="N88" s="31">
        <f t="shared" si="22"/>
        <v>16483.583333333332</v>
      </c>
      <c r="O88" s="31">
        <f t="shared" si="23"/>
        <v>16483.583333333332</v>
      </c>
    </row>
    <row r="89" spans="1:15" ht="10.5">
      <c r="A89" s="87"/>
      <c r="B89" s="21" t="s">
        <v>243</v>
      </c>
      <c r="C89" s="5">
        <v>250000</v>
      </c>
      <c r="D89" s="74">
        <f t="shared" si="12"/>
        <v>20833.333333333332</v>
      </c>
      <c r="E89" s="31">
        <f t="shared" si="13"/>
        <v>20833.333333333332</v>
      </c>
      <c r="F89" s="31">
        <f t="shared" si="14"/>
        <v>20833.333333333332</v>
      </c>
      <c r="G89" s="31">
        <f t="shared" si="15"/>
        <v>20833.333333333332</v>
      </c>
      <c r="H89" s="31">
        <f t="shared" si="16"/>
        <v>20833.333333333332</v>
      </c>
      <c r="I89" s="31">
        <f t="shared" si="17"/>
        <v>20833.333333333332</v>
      </c>
      <c r="J89" s="31">
        <f t="shared" si="18"/>
        <v>20833.333333333332</v>
      </c>
      <c r="K89" s="31">
        <f t="shared" si="19"/>
        <v>20833.333333333332</v>
      </c>
      <c r="L89" s="31">
        <f t="shared" si="20"/>
        <v>20833.333333333332</v>
      </c>
      <c r="M89" s="31">
        <f t="shared" si="21"/>
        <v>20833.333333333332</v>
      </c>
      <c r="N89" s="31">
        <f t="shared" si="22"/>
        <v>20833.333333333332</v>
      </c>
      <c r="O89" s="31">
        <f t="shared" si="23"/>
        <v>20833.333333333332</v>
      </c>
    </row>
    <row r="90" spans="1:15" ht="10.5">
      <c r="A90" s="87"/>
      <c r="B90" s="21" t="s">
        <v>244</v>
      </c>
      <c r="C90" s="5">
        <v>380000</v>
      </c>
      <c r="D90" s="74">
        <f t="shared" si="12"/>
        <v>31666.666666666668</v>
      </c>
      <c r="E90" s="31">
        <f t="shared" si="13"/>
        <v>31666.666666666668</v>
      </c>
      <c r="F90" s="31">
        <f t="shared" si="14"/>
        <v>31666.666666666668</v>
      </c>
      <c r="G90" s="31">
        <f t="shared" si="15"/>
        <v>31666.666666666668</v>
      </c>
      <c r="H90" s="31">
        <f t="shared" si="16"/>
        <v>31666.666666666668</v>
      </c>
      <c r="I90" s="31">
        <f t="shared" si="17"/>
        <v>31666.666666666668</v>
      </c>
      <c r="J90" s="31">
        <f t="shared" si="18"/>
        <v>31666.666666666668</v>
      </c>
      <c r="K90" s="31">
        <f t="shared" si="19"/>
        <v>31666.666666666668</v>
      </c>
      <c r="L90" s="31">
        <f t="shared" si="20"/>
        <v>31666.666666666668</v>
      </c>
      <c r="M90" s="31">
        <f t="shared" si="21"/>
        <v>31666.666666666668</v>
      </c>
      <c r="N90" s="31">
        <f t="shared" si="22"/>
        <v>31666.666666666668</v>
      </c>
      <c r="O90" s="31">
        <f t="shared" si="23"/>
        <v>31666.666666666668</v>
      </c>
    </row>
    <row r="91" spans="1:15" ht="10.5">
      <c r="A91" s="87"/>
      <c r="B91" s="21" t="s">
        <v>245</v>
      </c>
      <c r="C91" s="5">
        <v>250000</v>
      </c>
      <c r="D91" s="74">
        <f t="shared" si="12"/>
        <v>20833.333333333332</v>
      </c>
      <c r="E91" s="31">
        <f t="shared" si="13"/>
        <v>20833.333333333332</v>
      </c>
      <c r="F91" s="31">
        <f t="shared" si="14"/>
        <v>20833.333333333332</v>
      </c>
      <c r="G91" s="31">
        <f t="shared" si="15"/>
        <v>20833.333333333332</v>
      </c>
      <c r="H91" s="31">
        <f t="shared" si="16"/>
        <v>20833.333333333332</v>
      </c>
      <c r="I91" s="31">
        <f t="shared" si="17"/>
        <v>20833.333333333332</v>
      </c>
      <c r="J91" s="31">
        <f t="shared" si="18"/>
        <v>20833.333333333332</v>
      </c>
      <c r="K91" s="31">
        <f t="shared" si="19"/>
        <v>20833.333333333332</v>
      </c>
      <c r="L91" s="31">
        <f t="shared" si="20"/>
        <v>20833.333333333332</v>
      </c>
      <c r="M91" s="31">
        <f t="shared" si="21"/>
        <v>20833.333333333332</v>
      </c>
      <c r="N91" s="31">
        <f t="shared" si="22"/>
        <v>20833.333333333332</v>
      </c>
      <c r="O91" s="31">
        <f t="shared" si="23"/>
        <v>20833.333333333332</v>
      </c>
    </row>
    <row r="92" spans="1:15" ht="10.5">
      <c r="A92" s="87"/>
      <c r="B92" s="21" t="s">
        <v>246</v>
      </c>
      <c r="C92" s="5">
        <v>450000</v>
      </c>
      <c r="D92" s="74">
        <f t="shared" si="12"/>
        <v>37500</v>
      </c>
      <c r="E92" s="31">
        <f t="shared" si="13"/>
        <v>37500</v>
      </c>
      <c r="F92" s="31">
        <f t="shared" si="14"/>
        <v>37500</v>
      </c>
      <c r="G92" s="31">
        <f t="shared" si="15"/>
        <v>37500</v>
      </c>
      <c r="H92" s="31">
        <f t="shared" si="16"/>
        <v>37500</v>
      </c>
      <c r="I92" s="31">
        <f t="shared" si="17"/>
        <v>37500</v>
      </c>
      <c r="J92" s="31">
        <f t="shared" si="18"/>
        <v>37500</v>
      </c>
      <c r="K92" s="31">
        <f t="shared" si="19"/>
        <v>37500</v>
      </c>
      <c r="L92" s="31">
        <f t="shared" si="20"/>
        <v>37500</v>
      </c>
      <c r="M92" s="31">
        <f t="shared" si="21"/>
        <v>37500</v>
      </c>
      <c r="N92" s="31">
        <f t="shared" si="22"/>
        <v>37500</v>
      </c>
      <c r="O92" s="31">
        <f t="shared" si="23"/>
        <v>37500</v>
      </c>
    </row>
    <row r="93" spans="1:15" ht="10.5">
      <c r="A93" s="87"/>
      <c r="B93" s="21" t="s">
        <v>247</v>
      </c>
      <c r="C93" s="5">
        <v>250000</v>
      </c>
      <c r="D93" s="74">
        <f t="shared" si="12"/>
        <v>20833.333333333332</v>
      </c>
      <c r="E93" s="31">
        <f t="shared" si="13"/>
        <v>20833.333333333332</v>
      </c>
      <c r="F93" s="31">
        <f t="shared" si="14"/>
        <v>20833.333333333332</v>
      </c>
      <c r="G93" s="31">
        <f t="shared" si="15"/>
        <v>20833.333333333332</v>
      </c>
      <c r="H93" s="31">
        <f t="shared" si="16"/>
        <v>20833.333333333332</v>
      </c>
      <c r="I93" s="31">
        <f t="shared" si="17"/>
        <v>20833.333333333332</v>
      </c>
      <c r="J93" s="31">
        <f t="shared" si="18"/>
        <v>20833.333333333332</v>
      </c>
      <c r="K93" s="31">
        <f t="shared" si="19"/>
        <v>20833.333333333332</v>
      </c>
      <c r="L93" s="31">
        <f t="shared" si="20"/>
        <v>20833.333333333332</v>
      </c>
      <c r="M93" s="31">
        <f t="shared" si="21"/>
        <v>20833.333333333332</v>
      </c>
      <c r="N93" s="31">
        <f t="shared" si="22"/>
        <v>20833.333333333332</v>
      </c>
      <c r="O93" s="31">
        <f t="shared" si="23"/>
        <v>20833.333333333332</v>
      </c>
    </row>
    <row r="94" spans="1:15" ht="10.5">
      <c r="A94" s="87"/>
      <c r="B94" s="21" t="s">
        <v>248</v>
      </c>
      <c r="C94" s="5">
        <v>80000</v>
      </c>
      <c r="D94" s="74">
        <f t="shared" si="12"/>
        <v>6666.666666666667</v>
      </c>
      <c r="E94" s="31">
        <f t="shared" si="13"/>
        <v>6666.666666666667</v>
      </c>
      <c r="F94" s="31">
        <f t="shared" si="14"/>
        <v>6666.666666666667</v>
      </c>
      <c r="G94" s="31">
        <f t="shared" si="15"/>
        <v>6666.666666666667</v>
      </c>
      <c r="H94" s="31">
        <f t="shared" si="16"/>
        <v>6666.666666666667</v>
      </c>
      <c r="I94" s="31">
        <f t="shared" si="17"/>
        <v>6666.666666666667</v>
      </c>
      <c r="J94" s="31">
        <f t="shared" si="18"/>
        <v>6666.666666666667</v>
      </c>
      <c r="K94" s="31">
        <f t="shared" si="19"/>
        <v>6666.666666666667</v>
      </c>
      <c r="L94" s="31">
        <f t="shared" si="20"/>
        <v>6666.666666666667</v>
      </c>
      <c r="M94" s="31">
        <f t="shared" si="21"/>
        <v>6666.666666666667</v>
      </c>
      <c r="N94" s="31">
        <f t="shared" si="22"/>
        <v>6666.666666666667</v>
      </c>
      <c r="O94" s="31">
        <f t="shared" si="23"/>
        <v>6666.666666666667</v>
      </c>
    </row>
    <row r="95" spans="1:15" ht="10.5">
      <c r="A95" s="87"/>
      <c r="B95" s="21" t="s">
        <v>197</v>
      </c>
      <c r="C95" s="5">
        <v>450000</v>
      </c>
      <c r="D95" s="74">
        <f t="shared" si="12"/>
        <v>37500</v>
      </c>
      <c r="E95" s="31">
        <f t="shared" si="13"/>
        <v>37500</v>
      </c>
      <c r="F95" s="31">
        <f t="shared" si="14"/>
        <v>37500</v>
      </c>
      <c r="G95" s="31">
        <f t="shared" si="15"/>
        <v>37500</v>
      </c>
      <c r="H95" s="31">
        <f t="shared" si="16"/>
        <v>37500</v>
      </c>
      <c r="I95" s="31">
        <f t="shared" si="17"/>
        <v>37500</v>
      </c>
      <c r="J95" s="31">
        <f t="shared" si="18"/>
        <v>37500</v>
      </c>
      <c r="K95" s="31">
        <f t="shared" si="19"/>
        <v>37500</v>
      </c>
      <c r="L95" s="31">
        <f t="shared" si="20"/>
        <v>37500</v>
      </c>
      <c r="M95" s="31">
        <f t="shared" si="21"/>
        <v>37500</v>
      </c>
      <c r="N95" s="31">
        <f t="shared" si="22"/>
        <v>37500</v>
      </c>
      <c r="O95" s="31">
        <f t="shared" si="23"/>
        <v>37500</v>
      </c>
    </row>
    <row r="96" spans="1:15" ht="10.5">
      <c r="A96" s="87"/>
      <c r="B96" s="21" t="s">
        <v>198</v>
      </c>
      <c r="C96" s="5">
        <v>350000</v>
      </c>
      <c r="D96" s="74">
        <f t="shared" si="12"/>
        <v>29166.666666666668</v>
      </c>
      <c r="E96" s="31">
        <f t="shared" si="13"/>
        <v>29166.666666666668</v>
      </c>
      <c r="F96" s="31">
        <f t="shared" si="14"/>
        <v>29166.666666666668</v>
      </c>
      <c r="G96" s="31">
        <f t="shared" si="15"/>
        <v>29166.666666666668</v>
      </c>
      <c r="H96" s="31">
        <f t="shared" si="16"/>
        <v>29166.666666666668</v>
      </c>
      <c r="I96" s="31">
        <f t="shared" si="17"/>
        <v>29166.666666666668</v>
      </c>
      <c r="J96" s="31">
        <f t="shared" si="18"/>
        <v>29166.666666666668</v>
      </c>
      <c r="K96" s="31">
        <f t="shared" si="19"/>
        <v>29166.666666666668</v>
      </c>
      <c r="L96" s="31">
        <f t="shared" si="20"/>
        <v>29166.666666666668</v>
      </c>
      <c r="M96" s="31">
        <f t="shared" si="21"/>
        <v>29166.666666666668</v>
      </c>
      <c r="N96" s="31">
        <f t="shared" si="22"/>
        <v>29166.666666666668</v>
      </c>
      <c r="O96" s="31">
        <f t="shared" si="23"/>
        <v>29166.666666666668</v>
      </c>
    </row>
    <row r="97" spans="1:15" ht="10.5">
      <c r="A97" s="87"/>
      <c r="B97" s="21" t="s">
        <v>249</v>
      </c>
      <c r="C97" s="5">
        <v>130000</v>
      </c>
      <c r="D97" s="74">
        <f t="shared" si="12"/>
        <v>10833.333333333334</v>
      </c>
      <c r="E97" s="31">
        <f t="shared" si="13"/>
        <v>10833.333333333334</v>
      </c>
      <c r="F97" s="31">
        <f t="shared" si="14"/>
        <v>10833.333333333334</v>
      </c>
      <c r="G97" s="31">
        <f t="shared" si="15"/>
        <v>10833.333333333334</v>
      </c>
      <c r="H97" s="31">
        <f t="shared" si="16"/>
        <v>10833.333333333334</v>
      </c>
      <c r="I97" s="31">
        <f t="shared" si="17"/>
        <v>10833.333333333334</v>
      </c>
      <c r="J97" s="31">
        <f t="shared" si="18"/>
        <v>10833.333333333334</v>
      </c>
      <c r="K97" s="31">
        <f t="shared" si="19"/>
        <v>10833.333333333334</v>
      </c>
      <c r="L97" s="31">
        <f t="shared" si="20"/>
        <v>10833.333333333334</v>
      </c>
      <c r="M97" s="31">
        <f t="shared" si="21"/>
        <v>10833.333333333334</v>
      </c>
      <c r="N97" s="31">
        <f t="shared" si="22"/>
        <v>10833.333333333334</v>
      </c>
      <c r="O97" s="31">
        <f t="shared" si="23"/>
        <v>10833.333333333334</v>
      </c>
    </row>
    <row r="98" spans="1:15" ht="15" customHeight="1">
      <c r="A98" s="87"/>
      <c r="B98" s="9" t="s">
        <v>250</v>
      </c>
      <c r="C98" s="5">
        <v>350000</v>
      </c>
      <c r="D98" s="74">
        <f t="shared" si="12"/>
        <v>29166.666666666668</v>
      </c>
      <c r="E98" s="31">
        <f t="shared" si="13"/>
        <v>29166.666666666668</v>
      </c>
      <c r="F98" s="31">
        <f t="shared" si="14"/>
        <v>29166.666666666668</v>
      </c>
      <c r="G98" s="31">
        <f t="shared" si="15"/>
        <v>29166.666666666668</v>
      </c>
      <c r="H98" s="31">
        <f t="shared" si="16"/>
        <v>29166.666666666668</v>
      </c>
      <c r="I98" s="31">
        <f t="shared" si="17"/>
        <v>29166.666666666668</v>
      </c>
      <c r="J98" s="31">
        <f t="shared" si="18"/>
        <v>29166.666666666668</v>
      </c>
      <c r="K98" s="31">
        <f t="shared" si="19"/>
        <v>29166.666666666668</v>
      </c>
      <c r="L98" s="31">
        <f t="shared" si="20"/>
        <v>29166.666666666668</v>
      </c>
      <c r="M98" s="31">
        <f t="shared" si="21"/>
        <v>29166.666666666668</v>
      </c>
      <c r="N98" s="31">
        <f t="shared" si="22"/>
        <v>29166.666666666668</v>
      </c>
      <c r="O98" s="31">
        <f t="shared" si="23"/>
        <v>29166.666666666668</v>
      </c>
    </row>
    <row r="99" spans="1:15" ht="10.5">
      <c r="A99" s="87"/>
      <c r="B99" s="84" t="s">
        <v>360</v>
      </c>
      <c r="C99" s="19">
        <f>C100:D100+C105+C108+C119</f>
        <v>13394009</v>
      </c>
      <c r="D99" s="74">
        <f t="shared" si="12"/>
        <v>1116167.4166666667</v>
      </c>
      <c r="E99" s="31">
        <f t="shared" si="13"/>
        <v>1116167.4166666667</v>
      </c>
      <c r="F99" s="31">
        <f t="shared" si="14"/>
        <v>1116167.4166666667</v>
      </c>
      <c r="G99" s="31">
        <f t="shared" si="15"/>
        <v>1116167.4166666667</v>
      </c>
      <c r="H99" s="31">
        <f t="shared" si="16"/>
        <v>1116167.4166666667</v>
      </c>
      <c r="I99" s="31">
        <f t="shared" si="17"/>
        <v>1116167.4166666667</v>
      </c>
      <c r="J99" s="31">
        <f t="shared" si="18"/>
        <v>1116167.4166666667</v>
      </c>
      <c r="K99" s="31">
        <f t="shared" si="19"/>
        <v>1116167.4166666667</v>
      </c>
      <c r="L99" s="31">
        <f t="shared" si="20"/>
        <v>1116167.4166666667</v>
      </c>
      <c r="M99" s="31">
        <f t="shared" si="21"/>
        <v>1116167.4166666667</v>
      </c>
      <c r="N99" s="31">
        <f t="shared" si="22"/>
        <v>1116167.4166666667</v>
      </c>
      <c r="O99" s="31">
        <f t="shared" si="23"/>
        <v>1116167.4166666667</v>
      </c>
    </row>
    <row r="100" spans="1:15" ht="10.5">
      <c r="A100" s="87"/>
      <c r="B100" s="4" t="s">
        <v>3</v>
      </c>
      <c r="C100" s="19">
        <f>SUM(A101:C104)</f>
        <v>4757000</v>
      </c>
      <c r="D100" s="74">
        <f t="shared" si="12"/>
        <v>396416.6666666667</v>
      </c>
      <c r="E100" s="31">
        <f t="shared" si="13"/>
        <v>396416.6666666667</v>
      </c>
      <c r="F100" s="31">
        <f t="shared" si="14"/>
        <v>396416.6666666667</v>
      </c>
      <c r="G100" s="31">
        <f t="shared" si="15"/>
        <v>396416.6666666667</v>
      </c>
      <c r="H100" s="31">
        <f t="shared" si="16"/>
        <v>396416.6666666667</v>
      </c>
      <c r="I100" s="31">
        <f t="shared" si="17"/>
        <v>396416.6666666667</v>
      </c>
      <c r="J100" s="31">
        <f t="shared" si="18"/>
        <v>396416.6666666667</v>
      </c>
      <c r="K100" s="31">
        <f t="shared" si="19"/>
        <v>396416.6666666667</v>
      </c>
      <c r="L100" s="31">
        <f t="shared" si="20"/>
        <v>396416.6666666667</v>
      </c>
      <c r="M100" s="31">
        <f t="shared" si="21"/>
        <v>396416.6666666667</v>
      </c>
      <c r="N100" s="31">
        <f t="shared" si="22"/>
        <v>396416.6666666667</v>
      </c>
      <c r="O100" s="31">
        <f t="shared" si="23"/>
        <v>396416.6666666667</v>
      </c>
    </row>
    <row r="101" spans="1:15" ht="10.5">
      <c r="A101" s="87"/>
      <c r="B101" s="9" t="s">
        <v>4</v>
      </c>
      <c r="C101" s="5">
        <v>4107000</v>
      </c>
      <c r="D101" s="74">
        <f>C101/10</f>
        <v>410700</v>
      </c>
      <c r="E101" s="74">
        <f>C101/10</f>
        <v>410700</v>
      </c>
      <c r="F101" s="74">
        <f>C101/10</f>
        <v>410700</v>
      </c>
      <c r="G101" s="74">
        <f>C101/10</f>
        <v>410700</v>
      </c>
      <c r="H101" s="74">
        <f>C101/10</f>
        <v>410700</v>
      </c>
      <c r="I101" s="74">
        <f>C101/10</f>
        <v>410700</v>
      </c>
      <c r="J101" s="74">
        <f>C101/10</f>
        <v>410700</v>
      </c>
      <c r="K101" s="74">
        <f>C101/10</f>
        <v>410700</v>
      </c>
      <c r="L101" s="74">
        <f>C101/10</f>
        <v>410700</v>
      </c>
      <c r="M101" s="31">
        <f t="shared" si="21"/>
        <v>342250</v>
      </c>
      <c r="N101" s="31">
        <f>C101/12</f>
        <v>342250</v>
      </c>
      <c r="O101" s="31">
        <f>C101/12</f>
        <v>342250</v>
      </c>
    </row>
    <row r="102" spans="1:15" ht="10.5">
      <c r="A102" s="87"/>
      <c r="B102" s="6" t="s">
        <v>7</v>
      </c>
      <c r="C102" s="5">
        <v>540000</v>
      </c>
      <c r="D102" s="74">
        <f t="shared" si="12"/>
        <v>45000</v>
      </c>
      <c r="E102" s="31">
        <f t="shared" si="13"/>
        <v>45000</v>
      </c>
      <c r="F102" s="31">
        <f t="shared" si="14"/>
        <v>45000</v>
      </c>
      <c r="G102" s="31">
        <f t="shared" si="15"/>
        <v>45000</v>
      </c>
      <c r="H102" s="31">
        <f t="shared" si="16"/>
        <v>45000</v>
      </c>
      <c r="I102" s="31">
        <f t="shared" si="17"/>
        <v>45000</v>
      </c>
      <c r="J102" s="31">
        <f t="shared" si="18"/>
        <v>45000</v>
      </c>
      <c r="K102" s="31">
        <f t="shared" si="19"/>
        <v>45000</v>
      </c>
      <c r="L102" s="31">
        <f t="shared" si="20"/>
        <v>45000</v>
      </c>
      <c r="M102" s="31">
        <f t="shared" si="21"/>
        <v>45000</v>
      </c>
      <c r="N102" s="31">
        <f t="shared" si="22"/>
        <v>45000</v>
      </c>
      <c r="O102" s="31">
        <f t="shared" si="23"/>
        <v>45000</v>
      </c>
    </row>
    <row r="103" spans="1:15" ht="10.5">
      <c r="A103" s="87"/>
      <c r="B103" s="6" t="s">
        <v>222</v>
      </c>
      <c r="C103" s="5">
        <v>30000</v>
      </c>
      <c r="D103" s="74">
        <f t="shared" si="12"/>
        <v>2500</v>
      </c>
      <c r="E103" s="31">
        <f t="shared" si="13"/>
        <v>2500</v>
      </c>
      <c r="F103" s="31">
        <f t="shared" si="14"/>
        <v>2500</v>
      </c>
      <c r="G103" s="31">
        <f t="shared" si="15"/>
        <v>2500</v>
      </c>
      <c r="H103" s="31">
        <f t="shared" si="16"/>
        <v>2500</v>
      </c>
      <c r="I103" s="31">
        <f t="shared" si="17"/>
        <v>2500</v>
      </c>
      <c r="J103" s="31">
        <f t="shared" si="18"/>
        <v>2500</v>
      </c>
      <c r="K103" s="31">
        <f t="shared" si="19"/>
        <v>2500</v>
      </c>
      <c r="L103" s="31">
        <f t="shared" si="20"/>
        <v>2500</v>
      </c>
      <c r="M103" s="31">
        <f t="shared" si="21"/>
        <v>2500</v>
      </c>
      <c r="N103" s="31">
        <f t="shared" si="22"/>
        <v>2500</v>
      </c>
      <c r="O103" s="31">
        <f t="shared" si="23"/>
        <v>2500</v>
      </c>
    </row>
    <row r="104" spans="1:15" ht="10.5">
      <c r="A104" s="87"/>
      <c r="B104" s="9" t="s">
        <v>254</v>
      </c>
      <c r="C104" s="5">
        <v>80000</v>
      </c>
      <c r="D104" s="74">
        <f t="shared" si="12"/>
        <v>6666.666666666667</v>
      </c>
      <c r="E104" s="31">
        <f t="shared" si="13"/>
        <v>6666.666666666667</v>
      </c>
      <c r="F104" s="31">
        <f t="shared" si="14"/>
        <v>6666.666666666667</v>
      </c>
      <c r="G104" s="31">
        <f t="shared" si="15"/>
        <v>6666.666666666667</v>
      </c>
      <c r="H104" s="31">
        <f t="shared" si="16"/>
        <v>6666.666666666667</v>
      </c>
      <c r="I104" s="31">
        <f t="shared" si="17"/>
        <v>6666.666666666667</v>
      </c>
      <c r="J104" s="31">
        <f t="shared" si="18"/>
        <v>6666.666666666667</v>
      </c>
      <c r="K104" s="31">
        <f t="shared" si="19"/>
        <v>6666.666666666667</v>
      </c>
      <c r="L104" s="31">
        <f t="shared" si="20"/>
        <v>6666.666666666667</v>
      </c>
      <c r="M104" s="31">
        <f t="shared" si="21"/>
        <v>6666.666666666667</v>
      </c>
      <c r="N104" s="31">
        <f t="shared" si="22"/>
        <v>6666.666666666667</v>
      </c>
      <c r="O104" s="31">
        <f t="shared" si="23"/>
        <v>6666.666666666667</v>
      </c>
    </row>
    <row r="105" spans="1:15" ht="10.5">
      <c r="A105" s="87"/>
      <c r="B105" s="8" t="s">
        <v>10</v>
      </c>
      <c r="C105" s="19">
        <f>SUM(C106:C107)</f>
        <v>830000</v>
      </c>
      <c r="D105" s="74">
        <f t="shared" si="12"/>
        <v>69166.66666666667</v>
      </c>
      <c r="E105" s="31">
        <f t="shared" si="13"/>
        <v>69166.66666666667</v>
      </c>
      <c r="F105" s="31">
        <f t="shared" si="14"/>
        <v>69166.66666666667</v>
      </c>
      <c r="G105" s="31">
        <f t="shared" si="15"/>
        <v>69166.66666666667</v>
      </c>
      <c r="H105" s="31">
        <f t="shared" si="16"/>
        <v>69166.66666666667</v>
      </c>
      <c r="I105" s="31">
        <f t="shared" si="17"/>
        <v>69166.66666666667</v>
      </c>
      <c r="J105" s="31">
        <f t="shared" si="18"/>
        <v>69166.66666666667</v>
      </c>
      <c r="K105" s="31">
        <f t="shared" si="19"/>
        <v>69166.66666666667</v>
      </c>
      <c r="L105" s="31">
        <f t="shared" si="20"/>
        <v>69166.66666666667</v>
      </c>
      <c r="M105" s="31">
        <f t="shared" si="21"/>
        <v>69166.66666666667</v>
      </c>
      <c r="N105" s="31">
        <f t="shared" si="22"/>
        <v>69166.66666666667</v>
      </c>
      <c r="O105" s="31">
        <f t="shared" si="23"/>
        <v>69166.66666666667</v>
      </c>
    </row>
    <row r="106" spans="1:15" ht="10.5">
      <c r="A106" s="87"/>
      <c r="B106" s="91" t="s">
        <v>308</v>
      </c>
      <c r="C106" s="5">
        <v>80000</v>
      </c>
      <c r="D106" s="74">
        <f t="shared" si="12"/>
        <v>6666.666666666667</v>
      </c>
      <c r="E106" s="31">
        <f t="shared" si="13"/>
        <v>6666.666666666667</v>
      </c>
      <c r="F106" s="31">
        <f t="shared" si="14"/>
        <v>6666.666666666667</v>
      </c>
      <c r="G106" s="31">
        <f t="shared" si="15"/>
        <v>6666.666666666667</v>
      </c>
      <c r="H106" s="31">
        <f t="shared" si="16"/>
        <v>6666.666666666667</v>
      </c>
      <c r="I106" s="31">
        <f t="shared" si="17"/>
        <v>6666.666666666667</v>
      </c>
      <c r="J106" s="31">
        <f t="shared" si="18"/>
        <v>6666.666666666667</v>
      </c>
      <c r="K106" s="31">
        <f t="shared" si="19"/>
        <v>6666.666666666667</v>
      </c>
      <c r="L106" s="31">
        <f t="shared" si="20"/>
        <v>6666.666666666667</v>
      </c>
      <c r="M106" s="31">
        <f t="shared" si="21"/>
        <v>6666.666666666667</v>
      </c>
      <c r="N106" s="31">
        <f t="shared" si="22"/>
        <v>6666.666666666667</v>
      </c>
      <c r="O106" s="31">
        <f t="shared" si="23"/>
        <v>6666.666666666667</v>
      </c>
    </row>
    <row r="107" spans="1:15" ht="10.5">
      <c r="A107" s="87"/>
      <c r="B107" s="6" t="s">
        <v>13</v>
      </c>
      <c r="C107" s="5">
        <v>750000</v>
      </c>
      <c r="D107" s="74">
        <f t="shared" si="12"/>
        <v>62500</v>
      </c>
      <c r="E107" s="31">
        <f t="shared" si="13"/>
        <v>62500</v>
      </c>
      <c r="F107" s="31">
        <f t="shared" si="14"/>
        <v>62500</v>
      </c>
      <c r="G107" s="31">
        <f t="shared" si="15"/>
        <v>62500</v>
      </c>
      <c r="H107" s="31">
        <f t="shared" si="16"/>
        <v>62500</v>
      </c>
      <c r="I107" s="31">
        <f t="shared" si="17"/>
        <v>62500</v>
      </c>
      <c r="J107" s="31">
        <f t="shared" si="18"/>
        <v>62500</v>
      </c>
      <c r="K107" s="31">
        <f t="shared" si="19"/>
        <v>62500</v>
      </c>
      <c r="L107" s="31">
        <f t="shared" si="20"/>
        <v>62500</v>
      </c>
      <c r="M107" s="31">
        <f t="shared" si="21"/>
        <v>62500</v>
      </c>
      <c r="N107" s="31">
        <f t="shared" si="22"/>
        <v>62500</v>
      </c>
      <c r="O107" s="31">
        <f t="shared" si="23"/>
        <v>62500</v>
      </c>
    </row>
    <row r="108" spans="1:15" ht="10.5">
      <c r="A108" s="87"/>
      <c r="B108" s="4" t="s">
        <v>30</v>
      </c>
      <c r="C108" s="19">
        <f>SUM(C109:C118)</f>
        <v>5270135</v>
      </c>
      <c r="D108" s="74">
        <f t="shared" si="12"/>
        <v>439177.9166666667</v>
      </c>
      <c r="E108" s="31">
        <f t="shared" si="13"/>
        <v>439177.9166666667</v>
      </c>
      <c r="F108" s="31">
        <f t="shared" si="14"/>
        <v>439177.9166666667</v>
      </c>
      <c r="G108" s="31">
        <f t="shared" si="15"/>
        <v>439177.9166666667</v>
      </c>
      <c r="H108" s="31">
        <f t="shared" si="16"/>
        <v>439177.9166666667</v>
      </c>
      <c r="I108" s="31">
        <f t="shared" si="17"/>
        <v>439177.9166666667</v>
      </c>
      <c r="J108" s="31">
        <f t="shared" si="18"/>
        <v>439177.9166666667</v>
      </c>
      <c r="K108" s="31">
        <f t="shared" si="19"/>
        <v>439177.9166666667</v>
      </c>
      <c r="L108" s="31">
        <f t="shared" si="20"/>
        <v>439177.9166666667</v>
      </c>
      <c r="M108" s="31">
        <f t="shared" si="21"/>
        <v>439177.9166666667</v>
      </c>
      <c r="N108" s="31">
        <f t="shared" si="22"/>
        <v>439177.9166666667</v>
      </c>
      <c r="O108" s="31">
        <f t="shared" si="23"/>
        <v>439177.9166666667</v>
      </c>
    </row>
    <row r="109" spans="1:15" ht="10.5">
      <c r="A109" s="87"/>
      <c r="B109" s="9" t="s">
        <v>236</v>
      </c>
      <c r="C109" s="5">
        <v>450000</v>
      </c>
      <c r="D109" s="74">
        <f t="shared" si="12"/>
        <v>37500</v>
      </c>
      <c r="E109" s="31">
        <f t="shared" si="13"/>
        <v>37500</v>
      </c>
      <c r="F109" s="31">
        <f t="shared" si="14"/>
        <v>37500</v>
      </c>
      <c r="G109" s="31">
        <f t="shared" si="15"/>
        <v>37500</v>
      </c>
      <c r="H109" s="31">
        <f t="shared" si="16"/>
        <v>37500</v>
      </c>
      <c r="I109" s="31">
        <f t="shared" si="17"/>
        <v>37500</v>
      </c>
      <c r="J109" s="31">
        <f t="shared" si="18"/>
        <v>37500</v>
      </c>
      <c r="K109" s="31">
        <f t="shared" si="19"/>
        <v>37500</v>
      </c>
      <c r="L109" s="31">
        <f t="shared" si="20"/>
        <v>37500</v>
      </c>
      <c r="M109" s="31">
        <f t="shared" si="21"/>
        <v>37500</v>
      </c>
      <c r="N109" s="31">
        <f t="shared" si="22"/>
        <v>37500</v>
      </c>
      <c r="O109" s="31">
        <f t="shared" si="23"/>
        <v>37500</v>
      </c>
    </row>
    <row r="110" spans="1:15" ht="10.5">
      <c r="A110" s="87"/>
      <c r="B110" s="9" t="s">
        <v>237</v>
      </c>
      <c r="C110" s="5">
        <v>350000</v>
      </c>
      <c r="D110" s="74">
        <f t="shared" si="12"/>
        <v>29166.666666666668</v>
      </c>
      <c r="E110" s="31">
        <f t="shared" si="13"/>
        <v>29166.666666666668</v>
      </c>
      <c r="F110" s="31">
        <f t="shared" si="14"/>
        <v>29166.666666666668</v>
      </c>
      <c r="G110" s="31">
        <f t="shared" si="15"/>
        <v>29166.666666666668</v>
      </c>
      <c r="H110" s="31">
        <f t="shared" si="16"/>
        <v>29166.666666666668</v>
      </c>
      <c r="I110" s="31">
        <f t="shared" si="17"/>
        <v>29166.666666666668</v>
      </c>
      <c r="J110" s="31">
        <f t="shared" si="18"/>
        <v>29166.666666666668</v>
      </c>
      <c r="K110" s="31">
        <f t="shared" si="19"/>
        <v>29166.666666666668</v>
      </c>
      <c r="L110" s="31">
        <f t="shared" si="20"/>
        <v>29166.666666666668</v>
      </c>
      <c r="M110" s="31">
        <f t="shared" si="21"/>
        <v>29166.666666666668</v>
      </c>
      <c r="N110" s="31">
        <f t="shared" si="22"/>
        <v>29166.666666666668</v>
      </c>
      <c r="O110" s="31">
        <f t="shared" si="23"/>
        <v>29166.666666666668</v>
      </c>
    </row>
    <row r="111" spans="1:15" ht="10.5">
      <c r="A111" s="87"/>
      <c r="B111" s="9" t="s">
        <v>310</v>
      </c>
      <c r="C111" s="5">
        <v>120000</v>
      </c>
      <c r="D111" s="74">
        <f t="shared" si="12"/>
        <v>10000</v>
      </c>
      <c r="E111" s="31">
        <f t="shared" si="13"/>
        <v>10000</v>
      </c>
      <c r="F111" s="31">
        <f t="shared" si="14"/>
        <v>10000</v>
      </c>
      <c r="G111" s="31">
        <f t="shared" si="15"/>
        <v>10000</v>
      </c>
      <c r="H111" s="31">
        <f t="shared" si="16"/>
        <v>10000</v>
      </c>
      <c r="I111" s="31">
        <f t="shared" si="17"/>
        <v>10000</v>
      </c>
      <c r="J111" s="31">
        <f t="shared" si="18"/>
        <v>10000</v>
      </c>
      <c r="K111" s="31">
        <f t="shared" si="19"/>
        <v>10000</v>
      </c>
      <c r="L111" s="31">
        <f t="shared" si="20"/>
        <v>10000</v>
      </c>
      <c r="M111" s="31">
        <f t="shared" si="21"/>
        <v>10000</v>
      </c>
      <c r="N111" s="31">
        <f t="shared" si="22"/>
        <v>10000</v>
      </c>
      <c r="O111" s="31">
        <f t="shared" si="23"/>
        <v>10000</v>
      </c>
    </row>
    <row r="112" spans="1:15" ht="10.5">
      <c r="A112" s="87"/>
      <c r="B112" s="9" t="s">
        <v>238</v>
      </c>
      <c r="C112" s="5">
        <v>350000</v>
      </c>
      <c r="D112" s="74">
        <f t="shared" si="12"/>
        <v>29166.666666666668</v>
      </c>
      <c r="E112" s="31">
        <f t="shared" si="13"/>
        <v>29166.666666666668</v>
      </c>
      <c r="F112" s="31">
        <f t="shared" si="14"/>
        <v>29166.666666666668</v>
      </c>
      <c r="G112" s="31">
        <f t="shared" si="15"/>
        <v>29166.666666666668</v>
      </c>
      <c r="H112" s="31">
        <f t="shared" si="16"/>
        <v>29166.666666666668</v>
      </c>
      <c r="I112" s="31">
        <f t="shared" si="17"/>
        <v>29166.666666666668</v>
      </c>
      <c r="J112" s="31">
        <f t="shared" si="18"/>
        <v>29166.666666666668</v>
      </c>
      <c r="K112" s="31">
        <f t="shared" si="19"/>
        <v>29166.666666666668</v>
      </c>
      <c r="L112" s="31">
        <f t="shared" si="20"/>
        <v>29166.666666666668</v>
      </c>
      <c r="M112" s="31">
        <f t="shared" si="21"/>
        <v>29166.666666666668</v>
      </c>
      <c r="N112" s="31">
        <f t="shared" si="22"/>
        <v>29166.666666666668</v>
      </c>
      <c r="O112" s="31">
        <f t="shared" si="23"/>
        <v>29166.666666666668</v>
      </c>
    </row>
    <row r="113" spans="1:15" ht="10.5">
      <c r="A113" s="87"/>
      <c r="B113" s="9" t="s">
        <v>252</v>
      </c>
      <c r="C113" s="5">
        <v>450000</v>
      </c>
      <c r="D113" s="74">
        <f t="shared" si="12"/>
        <v>37500</v>
      </c>
      <c r="E113" s="31">
        <f t="shared" si="13"/>
        <v>37500</v>
      </c>
      <c r="F113" s="31">
        <f t="shared" si="14"/>
        <v>37500</v>
      </c>
      <c r="G113" s="31">
        <f t="shared" si="15"/>
        <v>37500</v>
      </c>
      <c r="H113" s="31">
        <f t="shared" si="16"/>
        <v>37500</v>
      </c>
      <c r="I113" s="31">
        <f t="shared" si="17"/>
        <v>37500</v>
      </c>
      <c r="J113" s="31">
        <f t="shared" si="18"/>
        <v>37500</v>
      </c>
      <c r="K113" s="31">
        <f t="shared" si="19"/>
        <v>37500</v>
      </c>
      <c r="L113" s="31">
        <f t="shared" si="20"/>
        <v>37500</v>
      </c>
      <c r="M113" s="31">
        <f t="shared" si="21"/>
        <v>37500</v>
      </c>
      <c r="N113" s="31">
        <f t="shared" si="22"/>
        <v>37500</v>
      </c>
      <c r="O113" s="31">
        <f t="shared" si="23"/>
        <v>37500</v>
      </c>
    </row>
    <row r="114" spans="1:15" ht="10.5">
      <c r="A114" s="87"/>
      <c r="B114" s="6" t="s">
        <v>199</v>
      </c>
      <c r="C114" s="5">
        <v>85000</v>
      </c>
      <c r="D114" s="74">
        <f t="shared" si="12"/>
        <v>7083.333333333333</v>
      </c>
      <c r="E114" s="31">
        <f t="shared" si="13"/>
        <v>7083.333333333333</v>
      </c>
      <c r="F114" s="31">
        <f t="shared" si="14"/>
        <v>7083.333333333333</v>
      </c>
      <c r="G114" s="31">
        <f t="shared" si="15"/>
        <v>7083.333333333333</v>
      </c>
      <c r="H114" s="31">
        <f t="shared" si="16"/>
        <v>7083.333333333333</v>
      </c>
      <c r="I114" s="31">
        <f t="shared" si="17"/>
        <v>7083.333333333333</v>
      </c>
      <c r="J114" s="31">
        <f t="shared" si="18"/>
        <v>7083.333333333333</v>
      </c>
      <c r="K114" s="31">
        <f t="shared" si="19"/>
        <v>7083.333333333333</v>
      </c>
      <c r="L114" s="31">
        <f t="shared" si="20"/>
        <v>7083.333333333333</v>
      </c>
      <c r="M114" s="31">
        <f t="shared" si="21"/>
        <v>7083.333333333333</v>
      </c>
      <c r="N114" s="31">
        <f t="shared" si="22"/>
        <v>7083.333333333333</v>
      </c>
      <c r="O114" s="31">
        <f t="shared" si="23"/>
        <v>7083.333333333333</v>
      </c>
    </row>
    <row r="115" spans="1:15" ht="10.5">
      <c r="A115" s="87"/>
      <c r="B115" s="6" t="s">
        <v>17</v>
      </c>
      <c r="C115" s="5">
        <v>45000</v>
      </c>
      <c r="D115" s="74">
        <f t="shared" si="12"/>
        <v>3750</v>
      </c>
      <c r="E115" s="31">
        <f t="shared" si="13"/>
        <v>3750</v>
      </c>
      <c r="F115" s="31">
        <f t="shared" si="14"/>
        <v>3750</v>
      </c>
      <c r="G115" s="31">
        <f t="shared" si="15"/>
        <v>3750</v>
      </c>
      <c r="H115" s="31">
        <f t="shared" si="16"/>
        <v>3750</v>
      </c>
      <c r="I115" s="31">
        <f t="shared" si="17"/>
        <v>3750</v>
      </c>
      <c r="J115" s="31">
        <f t="shared" si="18"/>
        <v>3750</v>
      </c>
      <c r="K115" s="31">
        <f t="shared" si="19"/>
        <v>3750</v>
      </c>
      <c r="L115" s="31">
        <f t="shared" si="20"/>
        <v>3750</v>
      </c>
      <c r="M115" s="31">
        <f t="shared" si="21"/>
        <v>3750</v>
      </c>
      <c r="N115" s="31">
        <f t="shared" si="22"/>
        <v>3750</v>
      </c>
      <c r="O115" s="31">
        <f t="shared" si="23"/>
        <v>3750</v>
      </c>
    </row>
    <row r="116" spans="1:15" ht="10.5">
      <c r="A116" s="87"/>
      <c r="B116" s="6" t="s">
        <v>253</v>
      </c>
      <c r="C116" s="5">
        <v>2850505</v>
      </c>
      <c r="D116" s="74">
        <f t="shared" si="12"/>
        <v>237542.08333333334</v>
      </c>
      <c r="E116" s="31">
        <f t="shared" si="13"/>
        <v>237542.08333333334</v>
      </c>
      <c r="F116" s="31">
        <f t="shared" si="14"/>
        <v>237542.08333333334</v>
      </c>
      <c r="G116" s="31">
        <f t="shared" si="15"/>
        <v>237542.08333333334</v>
      </c>
      <c r="H116" s="31">
        <f t="shared" si="16"/>
        <v>237542.08333333334</v>
      </c>
      <c r="I116" s="31">
        <f t="shared" si="17"/>
        <v>237542.08333333334</v>
      </c>
      <c r="J116" s="31">
        <f t="shared" si="18"/>
        <v>237542.08333333334</v>
      </c>
      <c r="K116" s="31">
        <f t="shared" si="19"/>
        <v>237542.08333333334</v>
      </c>
      <c r="L116" s="31">
        <f t="shared" si="20"/>
        <v>237542.08333333334</v>
      </c>
      <c r="M116" s="31">
        <f t="shared" si="21"/>
        <v>237542.08333333334</v>
      </c>
      <c r="N116" s="31">
        <f t="shared" si="22"/>
        <v>237542.08333333334</v>
      </c>
      <c r="O116" s="31">
        <f t="shared" si="23"/>
        <v>237542.08333333334</v>
      </c>
    </row>
    <row r="117" spans="1:15" ht="10.5">
      <c r="A117" s="87"/>
      <c r="B117" s="6" t="s">
        <v>309</v>
      </c>
      <c r="C117" s="5">
        <v>130000</v>
      </c>
      <c r="D117" s="74">
        <f t="shared" si="12"/>
        <v>10833.333333333334</v>
      </c>
      <c r="E117" s="31">
        <f t="shared" si="13"/>
        <v>10833.333333333334</v>
      </c>
      <c r="F117" s="31">
        <f t="shared" si="14"/>
        <v>10833.333333333334</v>
      </c>
      <c r="G117" s="31">
        <f t="shared" si="15"/>
        <v>10833.333333333334</v>
      </c>
      <c r="H117" s="31">
        <f t="shared" si="16"/>
        <v>10833.333333333334</v>
      </c>
      <c r="I117" s="31">
        <f t="shared" si="17"/>
        <v>10833.333333333334</v>
      </c>
      <c r="J117" s="31">
        <f t="shared" si="18"/>
        <v>10833.333333333334</v>
      </c>
      <c r="K117" s="31">
        <f t="shared" si="19"/>
        <v>10833.333333333334</v>
      </c>
      <c r="L117" s="31">
        <f t="shared" si="20"/>
        <v>10833.333333333334</v>
      </c>
      <c r="M117" s="31">
        <f t="shared" si="21"/>
        <v>10833.333333333334</v>
      </c>
      <c r="N117" s="31">
        <f t="shared" si="22"/>
        <v>10833.333333333334</v>
      </c>
      <c r="O117" s="31">
        <f t="shared" si="23"/>
        <v>10833.333333333334</v>
      </c>
    </row>
    <row r="118" spans="1:15" ht="10.5">
      <c r="A118" s="87"/>
      <c r="B118" s="6" t="s">
        <v>251</v>
      </c>
      <c r="C118" s="5">
        <v>439630</v>
      </c>
      <c r="D118" s="74">
        <f t="shared" si="12"/>
        <v>36635.833333333336</v>
      </c>
      <c r="E118" s="31">
        <f t="shared" si="13"/>
        <v>36635.833333333336</v>
      </c>
      <c r="F118" s="31">
        <f t="shared" si="14"/>
        <v>36635.833333333336</v>
      </c>
      <c r="G118" s="31">
        <f t="shared" si="15"/>
        <v>36635.833333333336</v>
      </c>
      <c r="H118" s="31">
        <f t="shared" si="16"/>
        <v>36635.833333333336</v>
      </c>
      <c r="I118" s="31">
        <f t="shared" si="17"/>
        <v>36635.833333333336</v>
      </c>
      <c r="J118" s="31">
        <f t="shared" si="18"/>
        <v>36635.833333333336</v>
      </c>
      <c r="K118" s="31">
        <f t="shared" si="19"/>
        <v>36635.833333333336</v>
      </c>
      <c r="L118" s="31">
        <f t="shared" si="20"/>
        <v>36635.833333333336</v>
      </c>
      <c r="M118" s="31">
        <f t="shared" si="21"/>
        <v>36635.833333333336</v>
      </c>
      <c r="N118" s="31">
        <f t="shared" si="22"/>
        <v>36635.833333333336</v>
      </c>
      <c r="O118" s="31">
        <f t="shared" si="23"/>
        <v>36635.833333333336</v>
      </c>
    </row>
    <row r="119" spans="1:15" ht="21.75">
      <c r="A119" s="87"/>
      <c r="B119" s="8" t="s">
        <v>32</v>
      </c>
      <c r="C119" s="19">
        <f>C120+C121</f>
        <v>2536874</v>
      </c>
      <c r="D119" s="74">
        <f t="shared" si="12"/>
        <v>211406.16666666666</v>
      </c>
      <c r="E119" s="31">
        <f t="shared" si="13"/>
        <v>211406.16666666666</v>
      </c>
      <c r="F119" s="31">
        <f t="shared" si="14"/>
        <v>211406.16666666666</v>
      </c>
      <c r="G119" s="31">
        <f t="shared" si="15"/>
        <v>211406.16666666666</v>
      </c>
      <c r="H119" s="31">
        <f t="shared" si="16"/>
        <v>211406.16666666666</v>
      </c>
      <c r="I119" s="31">
        <f t="shared" si="17"/>
        <v>211406.16666666666</v>
      </c>
      <c r="J119" s="31">
        <f t="shared" si="18"/>
        <v>211406.16666666666</v>
      </c>
      <c r="K119" s="31">
        <f t="shared" si="19"/>
        <v>211406.16666666666</v>
      </c>
      <c r="L119" s="31">
        <f t="shared" si="20"/>
        <v>211406.16666666666</v>
      </c>
      <c r="M119" s="31">
        <f t="shared" si="21"/>
        <v>211406.16666666666</v>
      </c>
      <c r="N119" s="31">
        <f t="shared" si="22"/>
        <v>211406.16666666666</v>
      </c>
      <c r="O119" s="31">
        <f t="shared" si="23"/>
        <v>211406.16666666666</v>
      </c>
    </row>
    <row r="120" spans="1:15" ht="10.5">
      <c r="A120" s="87"/>
      <c r="B120" s="6" t="s">
        <v>311</v>
      </c>
      <c r="C120" s="5">
        <v>450000</v>
      </c>
      <c r="D120" s="74">
        <f t="shared" si="12"/>
        <v>37500</v>
      </c>
      <c r="E120" s="31">
        <f t="shared" si="13"/>
        <v>37500</v>
      </c>
      <c r="F120" s="31">
        <f t="shared" si="14"/>
        <v>37500</v>
      </c>
      <c r="G120" s="31">
        <f t="shared" si="15"/>
        <v>37500</v>
      </c>
      <c r="H120" s="31">
        <f t="shared" si="16"/>
        <v>37500</v>
      </c>
      <c r="I120" s="31">
        <f t="shared" si="17"/>
        <v>37500</v>
      </c>
      <c r="J120" s="31">
        <f t="shared" si="18"/>
        <v>37500</v>
      </c>
      <c r="K120" s="31">
        <f t="shared" si="19"/>
        <v>37500</v>
      </c>
      <c r="L120" s="31">
        <f t="shared" si="20"/>
        <v>37500</v>
      </c>
      <c r="M120" s="31">
        <f t="shared" si="21"/>
        <v>37500</v>
      </c>
      <c r="N120" s="31">
        <f t="shared" si="22"/>
        <v>37500</v>
      </c>
      <c r="O120" s="31">
        <f t="shared" si="23"/>
        <v>37500</v>
      </c>
    </row>
    <row r="121" spans="1:15" ht="10.5">
      <c r="A121" s="87"/>
      <c r="B121" s="9" t="s">
        <v>334</v>
      </c>
      <c r="C121" s="5">
        <v>2086874</v>
      </c>
      <c r="D121" s="74">
        <f t="shared" si="12"/>
        <v>173906.16666666666</v>
      </c>
      <c r="E121" s="31">
        <f t="shared" si="13"/>
        <v>173906.16666666666</v>
      </c>
      <c r="F121" s="31">
        <f t="shared" si="14"/>
        <v>173906.16666666666</v>
      </c>
      <c r="G121" s="31">
        <f t="shared" si="15"/>
        <v>173906.16666666666</v>
      </c>
      <c r="H121" s="31">
        <f t="shared" si="16"/>
        <v>173906.16666666666</v>
      </c>
      <c r="I121" s="31">
        <f t="shared" si="17"/>
        <v>173906.16666666666</v>
      </c>
      <c r="J121" s="31">
        <f t="shared" si="18"/>
        <v>173906.16666666666</v>
      </c>
      <c r="K121" s="31">
        <f t="shared" si="19"/>
        <v>173906.16666666666</v>
      </c>
      <c r="L121" s="31">
        <f t="shared" si="20"/>
        <v>173906.16666666666</v>
      </c>
      <c r="M121" s="31">
        <f t="shared" si="21"/>
        <v>173906.16666666666</v>
      </c>
      <c r="N121" s="31">
        <f t="shared" si="22"/>
        <v>173906.16666666666</v>
      </c>
      <c r="O121" s="31">
        <f t="shared" si="23"/>
        <v>173906.16666666666</v>
      </c>
    </row>
    <row r="122" spans="1:15" ht="10.5">
      <c r="A122" s="87"/>
      <c r="B122" s="130" t="s">
        <v>361</v>
      </c>
      <c r="C122" s="19">
        <f>C123:D123+C127</f>
        <v>381213</v>
      </c>
      <c r="D122" s="74">
        <f t="shared" si="12"/>
        <v>31767.75</v>
      </c>
      <c r="E122" s="31">
        <f t="shared" si="13"/>
        <v>31767.75</v>
      </c>
      <c r="F122" s="31">
        <f t="shared" si="14"/>
        <v>31767.75</v>
      </c>
      <c r="G122" s="31">
        <f t="shared" si="15"/>
        <v>31767.75</v>
      </c>
      <c r="H122" s="31">
        <f t="shared" si="16"/>
        <v>31767.75</v>
      </c>
      <c r="I122" s="31">
        <f t="shared" si="17"/>
        <v>31767.75</v>
      </c>
      <c r="J122" s="31">
        <f t="shared" si="18"/>
        <v>31767.75</v>
      </c>
      <c r="K122" s="31">
        <f t="shared" si="19"/>
        <v>31767.75</v>
      </c>
      <c r="L122" s="31">
        <f t="shared" si="20"/>
        <v>31767.75</v>
      </c>
      <c r="M122" s="31">
        <f t="shared" si="21"/>
        <v>31767.75</v>
      </c>
      <c r="N122" s="31">
        <f t="shared" si="22"/>
        <v>31767.75</v>
      </c>
      <c r="O122" s="31">
        <f t="shared" si="23"/>
        <v>31767.75</v>
      </c>
    </row>
    <row r="123" spans="1:15" ht="10.5">
      <c r="A123" s="87"/>
      <c r="B123" s="8" t="s">
        <v>10</v>
      </c>
      <c r="C123" s="19">
        <f>SUM(C124:C125)</f>
        <v>180000</v>
      </c>
      <c r="D123" s="74">
        <f t="shared" si="12"/>
        <v>15000</v>
      </c>
      <c r="E123" s="31">
        <f t="shared" si="13"/>
        <v>15000</v>
      </c>
      <c r="F123" s="31">
        <f t="shared" si="14"/>
        <v>15000</v>
      </c>
      <c r="G123" s="31">
        <f t="shared" si="15"/>
        <v>15000</v>
      </c>
      <c r="H123" s="31">
        <f t="shared" si="16"/>
        <v>15000</v>
      </c>
      <c r="I123" s="31">
        <f t="shared" si="17"/>
        <v>15000</v>
      </c>
      <c r="J123" s="31">
        <f t="shared" si="18"/>
        <v>15000</v>
      </c>
      <c r="K123" s="31">
        <f t="shared" si="19"/>
        <v>15000</v>
      </c>
      <c r="L123" s="31">
        <f t="shared" si="20"/>
        <v>15000</v>
      </c>
      <c r="M123" s="31">
        <f t="shared" si="21"/>
        <v>15000</v>
      </c>
      <c r="N123" s="31">
        <f t="shared" si="22"/>
        <v>15000</v>
      </c>
      <c r="O123" s="31">
        <f t="shared" si="23"/>
        <v>15000</v>
      </c>
    </row>
    <row r="124" spans="1:15" ht="21.75">
      <c r="A124" s="87"/>
      <c r="B124" s="6" t="s">
        <v>11</v>
      </c>
      <c r="C124" s="5">
        <v>60000</v>
      </c>
      <c r="D124" s="74">
        <f t="shared" si="12"/>
        <v>5000</v>
      </c>
      <c r="E124" s="31">
        <f t="shared" si="13"/>
        <v>5000</v>
      </c>
      <c r="F124" s="31">
        <f t="shared" si="14"/>
        <v>5000</v>
      </c>
      <c r="G124" s="31">
        <f t="shared" si="15"/>
        <v>5000</v>
      </c>
      <c r="H124" s="31">
        <f t="shared" si="16"/>
        <v>5000</v>
      </c>
      <c r="I124" s="31">
        <f t="shared" si="17"/>
        <v>5000</v>
      </c>
      <c r="J124" s="31">
        <f t="shared" si="18"/>
        <v>5000</v>
      </c>
      <c r="K124" s="31">
        <f t="shared" si="19"/>
        <v>5000</v>
      </c>
      <c r="L124" s="31">
        <f t="shared" si="20"/>
        <v>5000</v>
      </c>
      <c r="M124" s="31">
        <f t="shared" si="21"/>
        <v>5000</v>
      </c>
      <c r="N124" s="31">
        <f t="shared" si="22"/>
        <v>5000</v>
      </c>
      <c r="O124" s="31">
        <f t="shared" si="23"/>
        <v>5000</v>
      </c>
    </row>
    <row r="125" spans="1:15" ht="10.5">
      <c r="A125" s="87"/>
      <c r="B125" s="6" t="s">
        <v>13</v>
      </c>
      <c r="C125" s="5">
        <v>120000</v>
      </c>
      <c r="D125" s="74">
        <f t="shared" si="12"/>
        <v>10000</v>
      </c>
      <c r="E125" s="31">
        <f t="shared" si="13"/>
        <v>10000</v>
      </c>
      <c r="F125" s="31">
        <f t="shared" si="14"/>
        <v>10000</v>
      </c>
      <c r="G125" s="31">
        <f t="shared" si="15"/>
        <v>10000</v>
      </c>
      <c r="H125" s="31">
        <f t="shared" si="16"/>
        <v>10000</v>
      </c>
      <c r="I125" s="31">
        <f t="shared" si="17"/>
        <v>10000</v>
      </c>
      <c r="J125" s="31">
        <f t="shared" si="18"/>
        <v>10000</v>
      </c>
      <c r="K125" s="31">
        <f t="shared" si="19"/>
        <v>10000</v>
      </c>
      <c r="L125" s="31">
        <f t="shared" si="20"/>
        <v>10000</v>
      </c>
      <c r="M125" s="31">
        <f t="shared" si="21"/>
        <v>10000</v>
      </c>
      <c r="N125" s="31">
        <f t="shared" si="22"/>
        <v>10000</v>
      </c>
      <c r="O125" s="31">
        <f t="shared" si="23"/>
        <v>10000</v>
      </c>
    </row>
    <row r="126" spans="1:15" ht="10.5">
      <c r="A126" s="87"/>
      <c r="B126" s="8"/>
      <c r="C126" s="5"/>
      <c r="D126" s="74">
        <f t="shared" si="12"/>
        <v>0</v>
      </c>
      <c r="E126" s="31">
        <f t="shared" si="13"/>
        <v>0</v>
      </c>
      <c r="F126" s="31">
        <f t="shared" si="14"/>
        <v>0</v>
      </c>
      <c r="G126" s="31">
        <f t="shared" si="15"/>
        <v>0</v>
      </c>
      <c r="H126" s="31">
        <f t="shared" si="16"/>
        <v>0</v>
      </c>
      <c r="I126" s="31">
        <f t="shared" si="17"/>
        <v>0</v>
      </c>
      <c r="J126" s="31">
        <f t="shared" si="18"/>
        <v>0</v>
      </c>
      <c r="K126" s="31">
        <f t="shared" si="19"/>
        <v>0</v>
      </c>
      <c r="L126" s="31">
        <f t="shared" si="20"/>
        <v>0</v>
      </c>
      <c r="M126" s="31">
        <f t="shared" si="21"/>
        <v>0</v>
      </c>
      <c r="N126" s="31">
        <f t="shared" si="22"/>
        <v>0</v>
      </c>
      <c r="O126" s="31">
        <f t="shared" si="23"/>
        <v>0</v>
      </c>
    </row>
    <row r="127" spans="1:15" ht="10.5">
      <c r="A127" s="87"/>
      <c r="B127" s="4" t="s">
        <v>30</v>
      </c>
      <c r="C127" s="19">
        <f>SUM(C128:C132)</f>
        <v>201213</v>
      </c>
      <c r="D127" s="74">
        <f t="shared" si="12"/>
        <v>16767.75</v>
      </c>
      <c r="E127" s="31">
        <f t="shared" si="13"/>
        <v>16767.75</v>
      </c>
      <c r="F127" s="31">
        <f t="shared" si="14"/>
        <v>16767.75</v>
      </c>
      <c r="G127" s="31">
        <f t="shared" si="15"/>
        <v>16767.75</v>
      </c>
      <c r="H127" s="31">
        <f t="shared" si="16"/>
        <v>16767.75</v>
      </c>
      <c r="I127" s="31">
        <f t="shared" si="17"/>
        <v>16767.75</v>
      </c>
      <c r="J127" s="31">
        <f t="shared" si="18"/>
        <v>16767.75</v>
      </c>
      <c r="K127" s="31">
        <f t="shared" si="19"/>
        <v>16767.75</v>
      </c>
      <c r="L127" s="31">
        <f t="shared" si="20"/>
        <v>16767.75</v>
      </c>
      <c r="M127" s="31">
        <f t="shared" si="21"/>
        <v>16767.75</v>
      </c>
      <c r="N127" s="31">
        <f t="shared" si="22"/>
        <v>16767.75</v>
      </c>
      <c r="O127" s="31">
        <f t="shared" si="23"/>
        <v>16767.75</v>
      </c>
    </row>
    <row r="128" spans="1:15" ht="10.5">
      <c r="A128" s="87"/>
      <c r="B128" s="6" t="s">
        <v>16</v>
      </c>
      <c r="C128" s="5">
        <v>60000</v>
      </c>
      <c r="D128" s="74">
        <f t="shared" si="12"/>
        <v>5000</v>
      </c>
      <c r="E128" s="31">
        <f t="shared" si="13"/>
        <v>5000</v>
      </c>
      <c r="F128" s="31">
        <f t="shared" si="14"/>
        <v>5000</v>
      </c>
      <c r="G128" s="31">
        <f t="shared" si="15"/>
        <v>5000</v>
      </c>
      <c r="H128" s="31">
        <f t="shared" si="16"/>
        <v>5000</v>
      </c>
      <c r="I128" s="31">
        <f t="shared" si="17"/>
        <v>5000</v>
      </c>
      <c r="J128" s="31">
        <f t="shared" si="18"/>
        <v>5000</v>
      </c>
      <c r="K128" s="31">
        <f t="shared" si="19"/>
        <v>5000</v>
      </c>
      <c r="L128" s="31">
        <f t="shared" si="20"/>
        <v>5000</v>
      </c>
      <c r="M128" s="31">
        <f t="shared" si="21"/>
        <v>5000</v>
      </c>
      <c r="N128" s="31">
        <f t="shared" si="22"/>
        <v>5000</v>
      </c>
      <c r="O128" s="31">
        <f t="shared" si="23"/>
        <v>5000</v>
      </c>
    </row>
    <row r="129" spans="1:15" ht="10.5">
      <c r="A129" s="87"/>
      <c r="B129" s="6" t="s">
        <v>17</v>
      </c>
      <c r="C129" s="5">
        <v>12000</v>
      </c>
      <c r="D129" s="74">
        <f t="shared" si="12"/>
        <v>1000</v>
      </c>
      <c r="E129" s="31">
        <f t="shared" si="13"/>
        <v>1000</v>
      </c>
      <c r="F129" s="31">
        <f t="shared" si="14"/>
        <v>1000</v>
      </c>
      <c r="G129" s="31">
        <f t="shared" si="15"/>
        <v>1000</v>
      </c>
      <c r="H129" s="31">
        <f t="shared" si="16"/>
        <v>1000</v>
      </c>
      <c r="I129" s="31">
        <f t="shared" si="17"/>
        <v>1000</v>
      </c>
      <c r="J129" s="31">
        <f t="shared" si="18"/>
        <v>1000</v>
      </c>
      <c r="K129" s="31">
        <f t="shared" si="19"/>
        <v>1000</v>
      </c>
      <c r="L129" s="31">
        <f t="shared" si="20"/>
        <v>1000</v>
      </c>
      <c r="M129" s="31">
        <f t="shared" si="21"/>
        <v>1000</v>
      </c>
      <c r="N129" s="31">
        <f t="shared" si="22"/>
        <v>1000</v>
      </c>
      <c r="O129" s="31">
        <f t="shared" si="23"/>
        <v>1000</v>
      </c>
    </row>
    <row r="130" spans="1:15" ht="21.75">
      <c r="A130" s="87"/>
      <c r="B130" s="6" t="s">
        <v>18</v>
      </c>
      <c r="C130" s="5">
        <v>18242</v>
      </c>
      <c r="D130" s="74">
        <f t="shared" si="12"/>
        <v>1520.1666666666667</v>
      </c>
      <c r="E130" s="31">
        <f t="shared" si="13"/>
        <v>1520.1666666666667</v>
      </c>
      <c r="F130" s="31">
        <f t="shared" si="14"/>
        <v>1520.1666666666667</v>
      </c>
      <c r="G130" s="31">
        <f t="shared" si="15"/>
        <v>1520.1666666666667</v>
      </c>
      <c r="H130" s="31">
        <f t="shared" si="16"/>
        <v>1520.1666666666667</v>
      </c>
      <c r="I130" s="31">
        <f t="shared" si="17"/>
        <v>1520.1666666666667</v>
      </c>
      <c r="J130" s="31">
        <f t="shared" si="18"/>
        <v>1520.1666666666667</v>
      </c>
      <c r="K130" s="31">
        <f t="shared" si="19"/>
        <v>1520.1666666666667</v>
      </c>
      <c r="L130" s="31">
        <f t="shared" si="20"/>
        <v>1520.1666666666667</v>
      </c>
      <c r="M130" s="31">
        <f t="shared" si="21"/>
        <v>1520.1666666666667</v>
      </c>
      <c r="N130" s="31">
        <f t="shared" si="22"/>
        <v>1520.1666666666667</v>
      </c>
      <c r="O130" s="31">
        <f t="shared" si="23"/>
        <v>1520.1666666666667</v>
      </c>
    </row>
    <row r="131" spans="1:15" ht="10.5">
      <c r="A131" s="87"/>
      <c r="B131" s="6" t="s">
        <v>229</v>
      </c>
      <c r="C131" s="5">
        <v>50971</v>
      </c>
      <c r="D131" s="74">
        <f t="shared" si="12"/>
        <v>4247.583333333333</v>
      </c>
      <c r="E131" s="31">
        <f t="shared" si="13"/>
        <v>4247.583333333333</v>
      </c>
      <c r="F131" s="31">
        <f t="shared" si="14"/>
        <v>4247.583333333333</v>
      </c>
      <c r="G131" s="31">
        <f t="shared" si="15"/>
        <v>4247.583333333333</v>
      </c>
      <c r="H131" s="31">
        <f t="shared" si="16"/>
        <v>4247.583333333333</v>
      </c>
      <c r="I131" s="31">
        <f t="shared" si="17"/>
        <v>4247.583333333333</v>
      </c>
      <c r="J131" s="31">
        <f t="shared" si="18"/>
        <v>4247.583333333333</v>
      </c>
      <c r="K131" s="31">
        <f t="shared" si="19"/>
        <v>4247.583333333333</v>
      </c>
      <c r="L131" s="31">
        <f t="shared" si="20"/>
        <v>4247.583333333333</v>
      </c>
      <c r="M131" s="31">
        <f t="shared" si="21"/>
        <v>4247.583333333333</v>
      </c>
      <c r="N131" s="31">
        <f t="shared" si="22"/>
        <v>4247.583333333333</v>
      </c>
      <c r="O131" s="31">
        <f t="shared" si="23"/>
        <v>4247.583333333333</v>
      </c>
    </row>
    <row r="132" spans="1:15" ht="10.5">
      <c r="A132" s="87"/>
      <c r="B132" s="6" t="s">
        <v>20</v>
      </c>
      <c r="C132" s="5">
        <v>60000</v>
      </c>
      <c r="D132" s="74">
        <f t="shared" si="12"/>
        <v>5000</v>
      </c>
      <c r="E132" s="31">
        <f t="shared" si="13"/>
        <v>5000</v>
      </c>
      <c r="F132" s="31">
        <f t="shared" si="14"/>
        <v>5000</v>
      </c>
      <c r="G132" s="31">
        <f t="shared" si="15"/>
        <v>5000</v>
      </c>
      <c r="H132" s="31">
        <f t="shared" si="16"/>
        <v>5000</v>
      </c>
      <c r="I132" s="31">
        <f t="shared" si="17"/>
        <v>5000</v>
      </c>
      <c r="J132" s="31">
        <f t="shared" si="18"/>
        <v>5000</v>
      </c>
      <c r="K132" s="31">
        <f t="shared" si="19"/>
        <v>5000</v>
      </c>
      <c r="L132" s="31">
        <f t="shared" si="20"/>
        <v>5000</v>
      </c>
      <c r="M132" s="31">
        <f t="shared" si="21"/>
        <v>5000</v>
      </c>
      <c r="N132" s="31">
        <f t="shared" si="22"/>
        <v>5000</v>
      </c>
      <c r="O132" s="31">
        <f t="shared" si="23"/>
        <v>5000</v>
      </c>
    </row>
    <row r="133" spans="1:15" ht="10.5">
      <c r="A133" s="87"/>
      <c r="B133" s="130" t="s">
        <v>484</v>
      </c>
      <c r="C133" s="19">
        <f>C134+C136+C143+C145</f>
        <v>170553</v>
      </c>
      <c r="D133" s="74">
        <f t="shared" si="12"/>
        <v>14212.75</v>
      </c>
      <c r="E133" s="31">
        <f t="shared" si="13"/>
        <v>14212.75</v>
      </c>
      <c r="F133" s="31">
        <f t="shared" si="14"/>
        <v>14212.75</v>
      </c>
      <c r="G133" s="31">
        <f t="shared" si="15"/>
        <v>14212.75</v>
      </c>
      <c r="H133" s="31">
        <f t="shared" si="16"/>
        <v>14212.75</v>
      </c>
      <c r="I133" s="31">
        <f t="shared" si="17"/>
        <v>14212.75</v>
      </c>
      <c r="J133" s="31">
        <f t="shared" si="18"/>
        <v>14212.75</v>
      </c>
      <c r="K133" s="31">
        <f t="shared" si="19"/>
        <v>14212.75</v>
      </c>
      <c r="L133" s="31">
        <f t="shared" si="20"/>
        <v>14212.75</v>
      </c>
      <c r="M133" s="31">
        <f t="shared" si="21"/>
        <v>14212.75</v>
      </c>
      <c r="N133" s="31">
        <f t="shared" si="22"/>
        <v>14212.75</v>
      </c>
      <c r="O133" s="31">
        <f t="shared" si="23"/>
        <v>14212.75</v>
      </c>
    </row>
    <row r="134" spans="1:15" ht="10.5">
      <c r="A134" s="87"/>
      <c r="B134" s="4" t="s">
        <v>3</v>
      </c>
      <c r="C134" s="19">
        <f>SUM(C135:C135)</f>
        <v>25000</v>
      </c>
      <c r="D134" s="74">
        <f t="shared" si="12"/>
        <v>2083.3333333333335</v>
      </c>
      <c r="E134" s="31">
        <f t="shared" si="13"/>
        <v>2083.3333333333335</v>
      </c>
      <c r="F134" s="31">
        <f t="shared" si="14"/>
        <v>2083.3333333333335</v>
      </c>
      <c r="G134" s="31">
        <f t="shared" si="15"/>
        <v>2083.3333333333335</v>
      </c>
      <c r="H134" s="31">
        <f t="shared" si="16"/>
        <v>2083.3333333333335</v>
      </c>
      <c r="I134" s="31">
        <f t="shared" si="17"/>
        <v>2083.3333333333335</v>
      </c>
      <c r="J134" s="31">
        <f t="shared" si="18"/>
        <v>2083.3333333333335</v>
      </c>
      <c r="K134" s="31">
        <f t="shared" si="19"/>
        <v>2083.3333333333335</v>
      </c>
      <c r="L134" s="31">
        <f t="shared" si="20"/>
        <v>2083.3333333333335</v>
      </c>
      <c r="M134" s="31">
        <f t="shared" si="21"/>
        <v>2083.3333333333335</v>
      </c>
      <c r="N134" s="31">
        <f t="shared" si="22"/>
        <v>2083.3333333333335</v>
      </c>
      <c r="O134" s="31">
        <f t="shared" si="23"/>
        <v>2083.3333333333335</v>
      </c>
    </row>
    <row r="135" spans="1:15" ht="10.5">
      <c r="A135" s="87"/>
      <c r="B135" s="9" t="s">
        <v>240</v>
      </c>
      <c r="C135" s="5">
        <v>25000</v>
      </c>
      <c r="D135" s="74">
        <f aca="true" t="shared" si="24" ref="D135:D191">C135/12</f>
        <v>2083.3333333333335</v>
      </c>
      <c r="E135" s="31">
        <f aca="true" t="shared" si="25" ref="E135:E191">C135/12</f>
        <v>2083.3333333333335</v>
      </c>
      <c r="F135" s="31">
        <f aca="true" t="shared" si="26" ref="F135:F191">C135/12</f>
        <v>2083.3333333333335</v>
      </c>
      <c r="G135" s="31">
        <f aca="true" t="shared" si="27" ref="G135:G191">C135/12</f>
        <v>2083.3333333333335</v>
      </c>
      <c r="H135" s="31">
        <f aca="true" t="shared" si="28" ref="H135:H191">C135/12</f>
        <v>2083.3333333333335</v>
      </c>
      <c r="I135" s="31">
        <f aca="true" t="shared" si="29" ref="I135:I191">C135/12</f>
        <v>2083.3333333333335</v>
      </c>
      <c r="J135" s="31">
        <f aca="true" t="shared" si="30" ref="J135:J191">C135/12</f>
        <v>2083.3333333333335</v>
      </c>
      <c r="K135" s="31">
        <f aca="true" t="shared" si="31" ref="K135:K191">C135/12</f>
        <v>2083.3333333333335</v>
      </c>
      <c r="L135" s="31">
        <f aca="true" t="shared" si="32" ref="L135:L191">C135/12</f>
        <v>2083.3333333333335</v>
      </c>
      <c r="M135" s="31">
        <f aca="true" t="shared" si="33" ref="M135:M191">C135/12</f>
        <v>2083.3333333333335</v>
      </c>
      <c r="N135" s="31">
        <f aca="true" t="shared" si="34" ref="N135:N191">C135/12</f>
        <v>2083.3333333333335</v>
      </c>
      <c r="O135" s="31">
        <f aca="true" t="shared" si="35" ref="O135:O191">C135/12</f>
        <v>2083.3333333333335</v>
      </c>
    </row>
    <row r="136" spans="1:15" ht="10.5">
      <c r="A136" s="87"/>
      <c r="B136" s="8" t="s">
        <v>10</v>
      </c>
      <c r="C136" s="19">
        <f>SUM(C137:C142)</f>
        <v>105000</v>
      </c>
      <c r="D136" s="74">
        <f t="shared" si="24"/>
        <v>8750</v>
      </c>
      <c r="E136" s="31">
        <f t="shared" si="25"/>
        <v>8750</v>
      </c>
      <c r="F136" s="31">
        <f t="shared" si="26"/>
        <v>8750</v>
      </c>
      <c r="G136" s="31">
        <f t="shared" si="27"/>
        <v>8750</v>
      </c>
      <c r="H136" s="31">
        <f t="shared" si="28"/>
        <v>8750</v>
      </c>
      <c r="I136" s="31">
        <f t="shared" si="29"/>
        <v>8750</v>
      </c>
      <c r="J136" s="31">
        <f t="shared" si="30"/>
        <v>8750</v>
      </c>
      <c r="K136" s="31">
        <f t="shared" si="31"/>
        <v>8750</v>
      </c>
      <c r="L136" s="31">
        <f t="shared" si="32"/>
        <v>8750</v>
      </c>
      <c r="M136" s="31">
        <f t="shared" si="33"/>
        <v>8750</v>
      </c>
      <c r="N136" s="31">
        <f t="shared" si="34"/>
        <v>8750</v>
      </c>
      <c r="O136" s="31">
        <f t="shared" si="35"/>
        <v>8750</v>
      </c>
    </row>
    <row r="137" spans="1:15" ht="21.75">
      <c r="A137" s="87"/>
      <c r="B137" s="6" t="s">
        <v>11</v>
      </c>
      <c r="C137" s="5">
        <v>15000</v>
      </c>
      <c r="D137" s="74">
        <f t="shared" si="24"/>
        <v>1250</v>
      </c>
      <c r="E137" s="31">
        <f t="shared" si="25"/>
        <v>1250</v>
      </c>
      <c r="F137" s="31">
        <f t="shared" si="26"/>
        <v>1250</v>
      </c>
      <c r="G137" s="31">
        <f t="shared" si="27"/>
        <v>1250</v>
      </c>
      <c r="H137" s="31">
        <f t="shared" si="28"/>
        <v>1250</v>
      </c>
      <c r="I137" s="31">
        <f t="shared" si="29"/>
        <v>1250</v>
      </c>
      <c r="J137" s="31">
        <f t="shared" si="30"/>
        <v>1250</v>
      </c>
      <c r="K137" s="31">
        <f t="shared" si="31"/>
        <v>1250</v>
      </c>
      <c r="L137" s="31">
        <f t="shared" si="32"/>
        <v>1250</v>
      </c>
      <c r="M137" s="31">
        <f t="shared" si="33"/>
        <v>1250</v>
      </c>
      <c r="N137" s="31">
        <f t="shared" si="34"/>
        <v>1250</v>
      </c>
      <c r="O137" s="31">
        <f t="shared" si="35"/>
        <v>1250</v>
      </c>
    </row>
    <row r="138" spans="1:15" ht="10.5">
      <c r="A138" s="87"/>
      <c r="B138" s="6" t="s">
        <v>303</v>
      </c>
      <c r="C138" s="5">
        <v>10000</v>
      </c>
      <c r="D138" s="74">
        <f t="shared" si="24"/>
        <v>833.3333333333334</v>
      </c>
      <c r="E138" s="31">
        <f t="shared" si="25"/>
        <v>833.3333333333334</v>
      </c>
      <c r="F138" s="31">
        <f t="shared" si="26"/>
        <v>833.3333333333334</v>
      </c>
      <c r="G138" s="31">
        <f t="shared" si="27"/>
        <v>833.3333333333334</v>
      </c>
      <c r="H138" s="31">
        <f t="shared" si="28"/>
        <v>833.3333333333334</v>
      </c>
      <c r="I138" s="31">
        <f t="shared" si="29"/>
        <v>833.3333333333334</v>
      </c>
      <c r="J138" s="31">
        <f t="shared" si="30"/>
        <v>833.3333333333334</v>
      </c>
      <c r="K138" s="31">
        <f t="shared" si="31"/>
        <v>833.3333333333334</v>
      </c>
      <c r="L138" s="31">
        <f t="shared" si="32"/>
        <v>833.3333333333334</v>
      </c>
      <c r="M138" s="31">
        <f t="shared" si="33"/>
        <v>833.3333333333334</v>
      </c>
      <c r="N138" s="31">
        <f t="shared" si="34"/>
        <v>833.3333333333334</v>
      </c>
      <c r="O138" s="31">
        <f t="shared" si="35"/>
        <v>833.3333333333334</v>
      </c>
    </row>
    <row r="139" spans="1:15" ht="10.5">
      <c r="A139" s="87"/>
      <c r="B139" s="6" t="s">
        <v>304</v>
      </c>
      <c r="C139" s="5">
        <v>20000</v>
      </c>
      <c r="D139" s="74">
        <f t="shared" si="24"/>
        <v>1666.6666666666667</v>
      </c>
      <c r="E139" s="31">
        <f t="shared" si="25"/>
        <v>1666.6666666666667</v>
      </c>
      <c r="F139" s="31">
        <f t="shared" si="26"/>
        <v>1666.6666666666667</v>
      </c>
      <c r="G139" s="31">
        <f t="shared" si="27"/>
        <v>1666.6666666666667</v>
      </c>
      <c r="H139" s="31">
        <f t="shared" si="28"/>
        <v>1666.6666666666667</v>
      </c>
      <c r="I139" s="31">
        <f t="shared" si="29"/>
        <v>1666.6666666666667</v>
      </c>
      <c r="J139" s="31">
        <f t="shared" si="30"/>
        <v>1666.6666666666667</v>
      </c>
      <c r="K139" s="31">
        <f t="shared" si="31"/>
        <v>1666.6666666666667</v>
      </c>
      <c r="L139" s="31">
        <f t="shared" si="32"/>
        <v>1666.6666666666667</v>
      </c>
      <c r="M139" s="31">
        <f t="shared" si="33"/>
        <v>1666.6666666666667</v>
      </c>
      <c r="N139" s="31">
        <f t="shared" si="34"/>
        <v>1666.6666666666667</v>
      </c>
      <c r="O139" s="31">
        <f t="shared" si="35"/>
        <v>1666.6666666666667</v>
      </c>
    </row>
    <row r="140" spans="1:15" ht="10.5">
      <c r="A140" s="87"/>
      <c r="B140" s="6" t="s">
        <v>79</v>
      </c>
      <c r="C140" s="5">
        <v>10000</v>
      </c>
      <c r="D140" s="74">
        <f t="shared" si="24"/>
        <v>833.3333333333334</v>
      </c>
      <c r="E140" s="31">
        <f t="shared" si="25"/>
        <v>833.3333333333334</v>
      </c>
      <c r="F140" s="31">
        <f t="shared" si="26"/>
        <v>833.3333333333334</v>
      </c>
      <c r="G140" s="31">
        <f t="shared" si="27"/>
        <v>833.3333333333334</v>
      </c>
      <c r="H140" s="31">
        <f t="shared" si="28"/>
        <v>833.3333333333334</v>
      </c>
      <c r="I140" s="31">
        <f t="shared" si="29"/>
        <v>833.3333333333334</v>
      </c>
      <c r="J140" s="31">
        <f t="shared" si="30"/>
        <v>833.3333333333334</v>
      </c>
      <c r="K140" s="31">
        <f t="shared" si="31"/>
        <v>833.3333333333334</v>
      </c>
      <c r="L140" s="31">
        <f t="shared" si="32"/>
        <v>833.3333333333334</v>
      </c>
      <c r="M140" s="31">
        <f t="shared" si="33"/>
        <v>833.3333333333334</v>
      </c>
      <c r="N140" s="31">
        <f t="shared" si="34"/>
        <v>833.3333333333334</v>
      </c>
      <c r="O140" s="31">
        <f t="shared" si="35"/>
        <v>833.3333333333334</v>
      </c>
    </row>
    <row r="141" spans="1:15" ht="10.5">
      <c r="A141" s="87"/>
      <c r="B141" s="6" t="s">
        <v>99</v>
      </c>
      <c r="C141" s="5">
        <v>10000</v>
      </c>
      <c r="D141" s="74">
        <f t="shared" si="24"/>
        <v>833.3333333333334</v>
      </c>
      <c r="E141" s="31">
        <f t="shared" si="25"/>
        <v>833.3333333333334</v>
      </c>
      <c r="F141" s="31">
        <f t="shared" si="26"/>
        <v>833.3333333333334</v>
      </c>
      <c r="G141" s="31">
        <f t="shared" si="27"/>
        <v>833.3333333333334</v>
      </c>
      <c r="H141" s="31">
        <f t="shared" si="28"/>
        <v>833.3333333333334</v>
      </c>
      <c r="I141" s="31">
        <f t="shared" si="29"/>
        <v>833.3333333333334</v>
      </c>
      <c r="J141" s="31">
        <f t="shared" si="30"/>
        <v>833.3333333333334</v>
      </c>
      <c r="K141" s="31">
        <f t="shared" si="31"/>
        <v>833.3333333333334</v>
      </c>
      <c r="L141" s="31">
        <f t="shared" si="32"/>
        <v>833.3333333333334</v>
      </c>
      <c r="M141" s="31">
        <f t="shared" si="33"/>
        <v>833.3333333333334</v>
      </c>
      <c r="N141" s="31">
        <f t="shared" si="34"/>
        <v>833.3333333333334</v>
      </c>
      <c r="O141" s="31">
        <f t="shared" si="35"/>
        <v>833.3333333333334</v>
      </c>
    </row>
    <row r="142" spans="1:15" ht="10.5">
      <c r="A142" s="87"/>
      <c r="B142" s="6" t="s">
        <v>13</v>
      </c>
      <c r="C142" s="5">
        <v>40000</v>
      </c>
      <c r="D142" s="74">
        <f t="shared" si="24"/>
        <v>3333.3333333333335</v>
      </c>
      <c r="E142" s="31">
        <f t="shared" si="25"/>
        <v>3333.3333333333335</v>
      </c>
      <c r="F142" s="31">
        <f t="shared" si="26"/>
        <v>3333.3333333333335</v>
      </c>
      <c r="G142" s="31">
        <f t="shared" si="27"/>
        <v>3333.3333333333335</v>
      </c>
      <c r="H142" s="31">
        <f t="shared" si="28"/>
        <v>3333.3333333333335</v>
      </c>
      <c r="I142" s="31">
        <f t="shared" si="29"/>
        <v>3333.3333333333335</v>
      </c>
      <c r="J142" s="31">
        <f t="shared" si="30"/>
        <v>3333.3333333333335</v>
      </c>
      <c r="K142" s="31">
        <f t="shared" si="31"/>
        <v>3333.3333333333335</v>
      </c>
      <c r="L142" s="31">
        <f t="shared" si="32"/>
        <v>3333.3333333333335</v>
      </c>
      <c r="M142" s="31">
        <f t="shared" si="33"/>
        <v>3333.3333333333335</v>
      </c>
      <c r="N142" s="31">
        <f t="shared" si="34"/>
        <v>3333.3333333333335</v>
      </c>
      <c r="O142" s="31">
        <f t="shared" si="35"/>
        <v>3333.3333333333335</v>
      </c>
    </row>
    <row r="143" spans="1:15" ht="10.5">
      <c r="A143" s="87"/>
      <c r="B143" s="4" t="s">
        <v>30</v>
      </c>
      <c r="C143" s="19">
        <f>SUM(C144:C144)</f>
        <v>8000</v>
      </c>
      <c r="D143" s="74">
        <f t="shared" si="24"/>
        <v>666.6666666666666</v>
      </c>
      <c r="E143" s="31">
        <f t="shared" si="25"/>
        <v>666.6666666666666</v>
      </c>
      <c r="F143" s="31">
        <f t="shared" si="26"/>
        <v>666.6666666666666</v>
      </c>
      <c r="G143" s="31">
        <f t="shared" si="27"/>
        <v>666.6666666666666</v>
      </c>
      <c r="H143" s="31">
        <f t="shared" si="28"/>
        <v>666.6666666666666</v>
      </c>
      <c r="I143" s="31">
        <f t="shared" si="29"/>
        <v>666.6666666666666</v>
      </c>
      <c r="J143" s="31">
        <f t="shared" si="30"/>
        <v>666.6666666666666</v>
      </c>
      <c r="K143" s="31">
        <f t="shared" si="31"/>
        <v>666.6666666666666</v>
      </c>
      <c r="L143" s="31">
        <f t="shared" si="32"/>
        <v>666.6666666666666</v>
      </c>
      <c r="M143" s="31">
        <f t="shared" si="33"/>
        <v>666.6666666666666</v>
      </c>
      <c r="N143" s="31">
        <f t="shared" si="34"/>
        <v>666.6666666666666</v>
      </c>
      <c r="O143" s="31">
        <f t="shared" si="35"/>
        <v>666.6666666666666</v>
      </c>
    </row>
    <row r="144" spans="1:15" ht="10.5">
      <c r="A144" s="87"/>
      <c r="B144" s="6" t="s">
        <v>17</v>
      </c>
      <c r="C144" s="5">
        <v>8000</v>
      </c>
      <c r="D144" s="74">
        <f t="shared" si="24"/>
        <v>666.6666666666666</v>
      </c>
      <c r="E144" s="31">
        <f t="shared" si="25"/>
        <v>666.6666666666666</v>
      </c>
      <c r="F144" s="31">
        <f t="shared" si="26"/>
        <v>666.6666666666666</v>
      </c>
      <c r="G144" s="31">
        <f t="shared" si="27"/>
        <v>666.6666666666666</v>
      </c>
      <c r="H144" s="31">
        <f t="shared" si="28"/>
        <v>666.6666666666666</v>
      </c>
      <c r="I144" s="31">
        <f t="shared" si="29"/>
        <v>666.6666666666666</v>
      </c>
      <c r="J144" s="31">
        <f t="shared" si="30"/>
        <v>666.6666666666666</v>
      </c>
      <c r="K144" s="31">
        <f t="shared" si="31"/>
        <v>666.6666666666666</v>
      </c>
      <c r="L144" s="31">
        <f t="shared" si="32"/>
        <v>666.6666666666666</v>
      </c>
      <c r="M144" s="31">
        <f t="shared" si="33"/>
        <v>666.6666666666666</v>
      </c>
      <c r="N144" s="31">
        <f t="shared" si="34"/>
        <v>666.6666666666666</v>
      </c>
      <c r="O144" s="31">
        <f t="shared" si="35"/>
        <v>666.6666666666666</v>
      </c>
    </row>
    <row r="145" spans="1:15" ht="21.75">
      <c r="A145" s="87"/>
      <c r="B145" s="8" t="s">
        <v>32</v>
      </c>
      <c r="C145" s="19">
        <f>SUM(C146:C146)</f>
        <v>32553</v>
      </c>
      <c r="D145" s="74">
        <f t="shared" si="24"/>
        <v>2712.75</v>
      </c>
      <c r="E145" s="31">
        <f t="shared" si="25"/>
        <v>2712.75</v>
      </c>
      <c r="F145" s="31">
        <f t="shared" si="26"/>
        <v>2712.75</v>
      </c>
      <c r="G145" s="31">
        <f t="shared" si="27"/>
        <v>2712.75</v>
      </c>
      <c r="H145" s="31">
        <f t="shared" si="28"/>
        <v>2712.75</v>
      </c>
      <c r="I145" s="31">
        <f t="shared" si="29"/>
        <v>2712.75</v>
      </c>
      <c r="J145" s="31">
        <f t="shared" si="30"/>
        <v>2712.75</v>
      </c>
      <c r="K145" s="31">
        <f t="shared" si="31"/>
        <v>2712.75</v>
      </c>
      <c r="L145" s="31">
        <f t="shared" si="32"/>
        <v>2712.75</v>
      </c>
      <c r="M145" s="31">
        <f t="shared" si="33"/>
        <v>2712.75</v>
      </c>
      <c r="N145" s="31">
        <f t="shared" si="34"/>
        <v>2712.75</v>
      </c>
      <c r="O145" s="31">
        <f t="shared" si="35"/>
        <v>2712.75</v>
      </c>
    </row>
    <row r="146" spans="1:15" ht="10.5">
      <c r="A146" s="87"/>
      <c r="B146" s="21" t="s">
        <v>246</v>
      </c>
      <c r="C146" s="5">
        <v>32553</v>
      </c>
      <c r="D146" s="74">
        <f t="shared" si="24"/>
        <v>2712.75</v>
      </c>
      <c r="E146" s="31">
        <f t="shared" si="25"/>
        <v>2712.75</v>
      </c>
      <c r="F146" s="31">
        <f t="shared" si="26"/>
        <v>2712.75</v>
      </c>
      <c r="G146" s="31">
        <f t="shared" si="27"/>
        <v>2712.75</v>
      </c>
      <c r="H146" s="31">
        <f t="shared" si="28"/>
        <v>2712.75</v>
      </c>
      <c r="I146" s="31">
        <f t="shared" si="29"/>
        <v>2712.75</v>
      </c>
      <c r="J146" s="31">
        <f t="shared" si="30"/>
        <v>2712.75</v>
      </c>
      <c r="K146" s="31">
        <f t="shared" si="31"/>
        <v>2712.75</v>
      </c>
      <c r="L146" s="31">
        <f t="shared" si="32"/>
        <v>2712.75</v>
      </c>
      <c r="M146" s="31">
        <f t="shared" si="33"/>
        <v>2712.75</v>
      </c>
      <c r="N146" s="31">
        <f t="shared" si="34"/>
        <v>2712.75</v>
      </c>
      <c r="O146" s="31">
        <f t="shared" si="35"/>
        <v>2712.75</v>
      </c>
    </row>
    <row r="147" spans="1:15" ht="10.5">
      <c r="A147" s="87"/>
      <c r="B147" s="130" t="s">
        <v>338</v>
      </c>
      <c r="C147" s="19">
        <f>C148:D148+C150+C156:D156+C158</f>
        <v>42932</v>
      </c>
      <c r="D147" s="74">
        <f t="shared" si="24"/>
        <v>3577.6666666666665</v>
      </c>
      <c r="E147" s="31">
        <f t="shared" si="25"/>
        <v>3577.6666666666665</v>
      </c>
      <c r="F147" s="31">
        <f t="shared" si="26"/>
        <v>3577.6666666666665</v>
      </c>
      <c r="G147" s="31">
        <f t="shared" si="27"/>
        <v>3577.6666666666665</v>
      </c>
      <c r="H147" s="31">
        <f t="shared" si="28"/>
        <v>3577.6666666666665</v>
      </c>
      <c r="I147" s="31">
        <f t="shared" si="29"/>
        <v>3577.6666666666665</v>
      </c>
      <c r="J147" s="31">
        <f t="shared" si="30"/>
        <v>3577.6666666666665</v>
      </c>
      <c r="K147" s="31">
        <f t="shared" si="31"/>
        <v>3577.6666666666665</v>
      </c>
      <c r="L147" s="31">
        <f t="shared" si="32"/>
        <v>3577.6666666666665</v>
      </c>
      <c r="M147" s="31">
        <f t="shared" si="33"/>
        <v>3577.6666666666665</v>
      </c>
      <c r="N147" s="31">
        <f t="shared" si="34"/>
        <v>3577.6666666666665</v>
      </c>
      <c r="O147" s="31">
        <f t="shared" si="35"/>
        <v>3577.6666666666665</v>
      </c>
    </row>
    <row r="148" spans="1:15" ht="10.5">
      <c r="A148" s="87"/>
      <c r="B148" s="4" t="s">
        <v>3</v>
      </c>
      <c r="C148" s="19">
        <f>SUM(C149:C149)</f>
        <v>3000</v>
      </c>
      <c r="D148" s="74">
        <f t="shared" si="24"/>
        <v>250</v>
      </c>
      <c r="E148" s="31">
        <f t="shared" si="25"/>
        <v>250</v>
      </c>
      <c r="F148" s="31">
        <f t="shared" si="26"/>
        <v>250</v>
      </c>
      <c r="G148" s="31">
        <f t="shared" si="27"/>
        <v>250</v>
      </c>
      <c r="H148" s="31">
        <f t="shared" si="28"/>
        <v>250</v>
      </c>
      <c r="I148" s="31">
        <f t="shared" si="29"/>
        <v>250</v>
      </c>
      <c r="J148" s="31">
        <f t="shared" si="30"/>
        <v>250</v>
      </c>
      <c r="K148" s="31">
        <f t="shared" si="31"/>
        <v>250</v>
      </c>
      <c r="L148" s="31">
        <f t="shared" si="32"/>
        <v>250</v>
      </c>
      <c r="M148" s="31">
        <f t="shared" si="33"/>
        <v>250</v>
      </c>
      <c r="N148" s="31">
        <f t="shared" si="34"/>
        <v>250</v>
      </c>
      <c r="O148" s="31">
        <f t="shared" si="35"/>
        <v>250</v>
      </c>
    </row>
    <row r="149" spans="1:15" ht="10.5">
      <c r="A149" s="87"/>
      <c r="B149" s="9" t="s">
        <v>240</v>
      </c>
      <c r="C149" s="5">
        <v>3000</v>
      </c>
      <c r="D149" s="74">
        <f t="shared" si="24"/>
        <v>250</v>
      </c>
      <c r="E149" s="31">
        <f t="shared" si="25"/>
        <v>250</v>
      </c>
      <c r="F149" s="31">
        <f t="shared" si="26"/>
        <v>250</v>
      </c>
      <c r="G149" s="31">
        <f t="shared" si="27"/>
        <v>250</v>
      </c>
      <c r="H149" s="31">
        <f t="shared" si="28"/>
        <v>250</v>
      </c>
      <c r="I149" s="31">
        <f t="shared" si="29"/>
        <v>250</v>
      </c>
      <c r="J149" s="31">
        <f t="shared" si="30"/>
        <v>250</v>
      </c>
      <c r="K149" s="31">
        <f t="shared" si="31"/>
        <v>250</v>
      </c>
      <c r="L149" s="31">
        <f t="shared" si="32"/>
        <v>250</v>
      </c>
      <c r="M149" s="31">
        <f t="shared" si="33"/>
        <v>250</v>
      </c>
      <c r="N149" s="31">
        <f t="shared" si="34"/>
        <v>250</v>
      </c>
      <c r="O149" s="31">
        <f t="shared" si="35"/>
        <v>250</v>
      </c>
    </row>
    <row r="150" spans="1:15" ht="10.5">
      <c r="A150" s="87"/>
      <c r="B150" s="8" t="s">
        <v>10</v>
      </c>
      <c r="C150" s="19">
        <f>SUM(C151:C155)</f>
        <v>25000</v>
      </c>
      <c r="D150" s="74">
        <f t="shared" si="24"/>
        <v>2083.3333333333335</v>
      </c>
      <c r="E150" s="31">
        <f t="shared" si="25"/>
        <v>2083.3333333333335</v>
      </c>
      <c r="F150" s="31">
        <f t="shared" si="26"/>
        <v>2083.3333333333335</v>
      </c>
      <c r="G150" s="31">
        <f t="shared" si="27"/>
        <v>2083.3333333333335</v>
      </c>
      <c r="H150" s="31">
        <f t="shared" si="28"/>
        <v>2083.3333333333335</v>
      </c>
      <c r="I150" s="31">
        <f t="shared" si="29"/>
        <v>2083.3333333333335</v>
      </c>
      <c r="J150" s="31">
        <f t="shared" si="30"/>
        <v>2083.3333333333335</v>
      </c>
      <c r="K150" s="31">
        <f t="shared" si="31"/>
        <v>2083.3333333333335</v>
      </c>
      <c r="L150" s="31">
        <f t="shared" si="32"/>
        <v>2083.3333333333335</v>
      </c>
      <c r="M150" s="31">
        <f t="shared" si="33"/>
        <v>2083.3333333333335</v>
      </c>
      <c r="N150" s="31">
        <f t="shared" si="34"/>
        <v>2083.3333333333335</v>
      </c>
      <c r="O150" s="31">
        <f t="shared" si="35"/>
        <v>2083.3333333333335</v>
      </c>
    </row>
    <row r="151" spans="1:15" ht="21.75">
      <c r="A151" s="87"/>
      <c r="B151" s="6" t="s">
        <v>11</v>
      </c>
      <c r="C151" s="5">
        <v>5000</v>
      </c>
      <c r="D151" s="74">
        <f t="shared" si="24"/>
        <v>416.6666666666667</v>
      </c>
      <c r="E151" s="31">
        <f t="shared" si="25"/>
        <v>416.6666666666667</v>
      </c>
      <c r="F151" s="31">
        <f t="shared" si="26"/>
        <v>416.6666666666667</v>
      </c>
      <c r="G151" s="31">
        <f t="shared" si="27"/>
        <v>416.6666666666667</v>
      </c>
      <c r="H151" s="31">
        <f t="shared" si="28"/>
        <v>416.6666666666667</v>
      </c>
      <c r="I151" s="31">
        <f t="shared" si="29"/>
        <v>416.6666666666667</v>
      </c>
      <c r="J151" s="31">
        <f t="shared" si="30"/>
        <v>416.6666666666667</v>
      </c>
      <c r="K151" s="31">
        <f t="shared" si="31"/>
        <v>416.6666666666667</v>
      </c>
      <c r="L151" s="31">
        <f t="shared" si="32"/>
        <v>416.6666666666667</v>
      </c>
      <c r="M151" s="31">
        <f t="shared" si="33"/>
        <v>416.6666666666667</v>
      </c>
      <c r="N151" s="31">
        <f t="shared" si="34"/>
        <v>416.6666666666667</v>
      </c>
      <c r="O151" s="31">
        <f t="shared" si="35"/>
        <v>416.6666666666667</v>
      </c>
    </row>
    <row r="152" spans="1:15" ht="10.5">
      <c r="A152" s="87"/>
      <c r="B152" s="6" t="s">
        <v>303</v>
      </c>
      <c r="C152" s="5">
        <v>5000</v>
      </c>
      <c r="D152" s="74">
        <f t="shared" si="24"/>
        <v>416.6666666666667</v>
      </c>
      <c r="E152" s="31">
        <f t="shared" si="25"/>
        <v>416.6666666666667</v>
      </c>
      <c r="F152" s="31">
        <f t="shared" si="26"/>
        <v>416.6666666666667</v>
      </c>
      <c r="G152" s="31">
        <f t="shared" si="27"/>
        <v>416.6666666666667</v>
      </c>
      <c r="H152" s="31">
        <f t="shared" si="28"/>
        <v>416.6666666666667</v>
      </c>
      <c r="I152" s="31">
        <f t="shared" si="29"/>
        <v>416.6666666666667</v>
      </c>
      <c r="J152" s="31">
        <f t="shared" si="30"/>
        <v>416.6666666666667</v>
      </c>
      <c r="K152" s="31">
        <f t="shared" si="31"/>
        <v>416.6666666666667</v>
      </c>
      <c r="L152" s="31">
        <f t="shared" si="32"/>
        <v>416.6666666666667</v>
      </c>
      <c r="M152" s="31">
        <f t="shared" si="33"/>
        <v>416.6666666666667</v>
      </c>
      <c r="N152" s="31">
        <f t="shared" si="34"/>
        <v>416.6666666666667</v>
      </c>
      <c r="O152" s="31">
        <f t="shared" si="35"/>
        <v>416.6666666666667</v>
      </c>
    </row>
    <row r="153" spans="1:15" ht="10.5">
      <c r="A153" s="87"/>
      <c r="B153" s="6" t="s">
        <v>304</v>
      </c>
      <c r="C153" s="5">
        <v>5000</v>
      </c>
      <c r="D153" s="74">
        <f t="shared" si="24"/>
        <v>416.6666666666667</v>
      </c>
      <c r="E153" s="31">
        <f t="shared" si="25"/>
        <v>416.6666666666667</v>
      </c>
      <c r="F153" s="31">
        <f t="shared" si="26"/>
        <v>416.6666666666667</v>
      </c>
      <c r="G153" s="31">
        <f t="shared" si="27"/>
        <v>416.6666666666667</v>
      </c>
      <c r="H153" s="31">
        <f t="shared" si="28"/>
        <v>416.6666666666667</v>
      </c>
      <c r="I153" s="31">
        <f t="shared" si="29"/>
        <v>416.6666666666667</v>
      </c>
      <c r="J153" s="31">
        <f t="shared" si="30"/>
        <v>416.6666666666667</v>
      </c>
      <c r="K153" s="31">
        <f t="shared" si="31"/>
        <v>416.6666666666667</v>
      </c>
      <c r="L153" s="31">
        <f t="shared" si="32"/>
        <v>416.6666666666667</v>
      </c>
      <c r="M153" s="31">
        <f t="shared" si="33"/>
        <v>416.6666666666667</v>
      </c>
      <c r="N153" s="31">
        <f t="shared" si="34"/>
        <v>416.6666666666667</v>
      </c>
      <c r="O153" s="31">
        <f t="shared" si="35"/>
        <v>416.6666666666667</v>
      </c>
    </row>
    <row r="154" spans="1:15" ht="10.5">
      <c r="A154" s="87"/>
      <c r="B154" s="6" t="s">
        <v>79</v>
      </c>
      <c r="C154" s="5">
        <v>5000</v>
      </c>
      <c r="D154" s="74">
        <f t="shared" si="24"/>
        <v>416.6666666666667</v>
      </c>
      <c r="E154" s="31">
        <f t="shared" si="25"/>
        <v>416.6666666666667</v>
      </c>
      <c r="F154" s="31">
        <f t="shared" si="26"/>
        <v>416.6666666666667</v>
      </c>
      <c r="G154" s="31">
        <f t="shared" si="27"/>
        <v>416.6666666666667</v>
      </c>
      <c r="H154" s="31">
        <f t="shared" si="28"/>
        <v>416.6666666666667</v>
      </c>
      <c r="I154" s="31">
        <f t="shared" si="29"/>
        <v>416.6666666666667</v>
      </c>
      <c r="J154" s="31">
        <f t="shared" si="30"/>
        <v>416.6666666666667</v>
      </c>
      <c r="K154" s="31">
        <f t="shared" si="31"/>
        <v>416.6666666666667</v>
      </c>
      <c r="L154" s="31">
        <f t="shared" si="32"/>
        <v>416.6666666666667</v>
      </c>
      <c r="M154" s="31">
        <f t="shared" si="33"/>
        <v>416.6666666666667</v>
      </c>
      <c r="N154" s="31">
        <f t="shared" si="34"/>
        <v>416.6666666666667</v>
      </c>
      <c r="O154" s="31">
        <f t="shared" si="35"/>
        <v>416.6666666666667</v>
      </c>
    </row>
    <row r="155" spans="1:15" ht="10.5">
      <c r="A155" s="87"/>
      <c r="B155" s="6" t="s">
        <v>99</v>
      </c>
      <c r="C155" s="5">
        <v>5000</v>
      </c>
      <c r="D155" s="74">
        <f t="shared" si="24"/>
        <v>416.6666666666667</v>
      </c>
      <c r="E155" s="31">
        <f t="shared" si="25"/>
        <v>416.6666666666667</v>
      </c>
      <c r="F155" s="31">
        <f t="shared" si="26"/>
        <v>416.6666666666667</v>
      </c>
      <c r="G155" s="31">
        <f t="shared" si="27"/>
        <v>416.6666666666667</v>
      </c>
      <c r="H155" s="31">
        <f t="shared" si="28"/>
        <v>416.6666666666667</v>
      </c>
      <c r="I155" s="31">
        <f t="shared" si="29"/>
        <v>416.6666666666667</v>
      </c>
      <c r="J155" s="31">
        <f t="shared" si="30"/>
        <v>416.6666666666667</v>
      </c>
      <c r="K155" s="31">
        <f t="shared" si="31"/>
        <v>416.6666666666667</v>
      </c>
      <c r="L155" s="31">
        <f t="shared" si="32"/>
        <v>416.6666666666667</v>
      </c>
      <c r="M155" s="31">
        <f t="shared" si="33"/>
        <v>416.6666666666667</v>
      </c>
      <c r="N155" s="31">
        <f t="shared" si="34"/>
        <v>416.6666666666667</v>
      </c>
      <c r="O155" s="31">
        <f t="shared" si="35"/>
        <v>416.6666666666667</v>
      </c>
    </row>
    <row r="156" spans="1:15" ht="10.5">
      <c r="A156" s="87"/>
      <c r="B156" s="4" t="s">
        <v>30</v>
      </c>
      <c r="C156" s="19">
        <f>SUM(C157:C157)</f>
        <v>6000</v>
      </c>
      <c r="D156" s="74">
        <f t="shared" si="24"/>
        <v>500</v>
      </c>
      <c r="E156" s="31">
        <f t="shared" si="25"/>
        <v>500</v>
      </c>
      <c r="F156" s="31">
        <f t="shared" si="26"/>
        <v>500</v>
      </c>
      <c r="G156" s="31">
        <f t="shared" si="27"/>
        <v>500</v>
      </c>
      <c r="H156" s="31">
        <f t="shared" si="28"/>
        <v>500</v>
      </c>
      <c r="I156" s="31">
        <f t="shared" si="29"/>
        <v>500</v>
      </c>
      <c r="J156" s="31">
        <f t="shared" si="30"/>
        <v>500</v>
      </c>
      <c r="K156" s="31">
        <f t="shared" si="31"/>
        <v>500</v>
      </c>
      <c r="L156" s="31">
        <f t="shared" si="32"/>
        <v>500</v>
      </c>
      <c r="M156" s="31">
        <f t="shared" si="33"/>
        <v>500</v>
      </c>
      <c r="N156" s="31">
        <f t="shared" si="34"/>
        <v>500</v>
      </c>
      <c r="O156" s="31">
        <f t="shared" si="35"/>
        <v>500</v>
      </c>
    </row>
    <row r="157" spans="1:15" ht="10.5">
      <c r="A157" s="87"/>
      <c r="B157" s="6" t="s">
        <v>17</v>
      </c>
      <c r="C157" s="5">
        <v>6000</v>
      </c>
      <c r="D157" s="74">
        <f t="shared" si="24"/>
        <v>500</v>
      </c>
      <c r="E157" s="31">
        <f t="shared" si="25"/>
        <v>500</v>
      </c>
      <c r="F157" s="31">
        <f t="shared" si="26"/>
        <v>500</v>
      </c>
      <c r="G157" s="31">
        <f t="shared" si="27"/>
        <v>500</v>
      </c>
      <c r="H157" s="31">
        <f t="shared" si="28"/>
        <v>500</v>
      </c>
      <c r="I157" s="31">
        <f t="shared" si="29"/>
        <v>500</v>
      </c>
      <c r="J157" s="31">
        <f t="shared" si="30"/>
        <v>500</v>
      </c>
      <c r="K157" s="31">
        <f t="shared" si="31"/>
        <v>500</v>
      </c>
      <c r="L157" s="31">
        <f t="shared" si="32"/>
        <v>500</v>
      </c>
      <c r="M157" s="31">
        <f t="shared" si="33"/>
        <v>500</v>
      </c>
      <c r="N157" s="31">
        <f t="shared" si="34"/>
        <v>500</v>
      </c>
      <c r="O157" s="31">
        <f t="shared" si="35"/>
        <v>500</v>
      </c>
    </row>
    <row r="158" spans="1:15" ht="21.75">
      <c r="A158" s="87"/>
      <c r="B158" s="8" t="s">
        <v>32</v>
      </c>
      <c r="C158" s="19">
        <f>SUM(C159:C159)</f>
        <v>8932</v>
      </c>
      <c r="D158" s="74">
        <f t="shared" si="24"/>
        <v>744.3333333333334</v>
      </c>
      <c r="E158" s="31">
        <f t="shared" si="25"/>
        <v>744.3333333333334</v>
      </c>
      <c r="F158" s="31">
        <f t="shared" si="26"/>
        <v>744.3333333333334</v>
      </c>
      <c r="G158" s="31">
        <f t="shared" si="27"/>
        <v>744.3333333333334</v>
      </c>
      <c r="H158" s="31">
        <f t="shared" si="28"/>
        <v>744.3333333333334</v>
      </c>
      <c r="I158" s="31">
        <f t="shared" si="29"/>
        <v>744.3333333333334</v>
      </c>
      <c r="J158" s="31">
        <f t="shared" si="30"/>
        <v>744.3333333333334</v>
      </c>
      <c r="K158" s="31">
        <f t="shared" si="31"/>
        <v>744.3333333333334</v>
      </c>
      <c r="L158" s="31">
        <f t="shared" si="32"/>
        <v>744.3333333333334</v>
      </c>
      <c r="M158" s="31">
        <f t="shared" si="33"/>
        <v>744.3333333333334</v>
      </c>
      <c r="N158" s="31">
        <f t="shared" si="34"/>
        <v>744.3333333333334</v>
      </c>
      <c r="O158" s="31">
        <f t="shared" si="35"/>
        <v>744.3333333333334</v>
      </c>
    </row>
    <row r="159" spans="1:15" ht="10.5">
      <c r="A159" s="87"/>
      <c r="B159" s="21" t="s">
        <v>246</v>
      </c>
      <c r="C159" s="5">
        <v>8932</v>
      </c>
      <c r="D159" s="74">
        <f t="shared" si="24"/>
        <v>744.3333333333334</v>
      </c>
      <c r="E159" s="31">
        <f t="shared" si="25"/>
        <v>744.3333333333334</v>
      </c>
      <c r="F159" s="31">
        <f t="shared" si="26"/>
        <v>744.3333333333334</v>
      </c>
      <c r="G159" s="31">
        <f t="shared" si="27"/>
        <v>744.3333333333334</v>
      </c>
      <c r="H159" s="31">
        <f t="shared" si="28"/>
        <v>744.3333333333334</v>
      </c>
      <c r="I159" s="31">
        <f t="shared" si="29"/>
        <v>744.3333333333334</v>
      </c>
      <c r="J159" s="31">
        <f t="shared" si="30"/>
        <v>744.3333333333334</v>
      </c>
      <c r="K159" s="31">
        <f t="shared" si="31"/>
        <v>744.3333333333334</v>
      </c>
      <c r="L159" s="31">
        <f t="shared" si="32"/>
        <v>744.3333333333334</v>
      </c>
      <c r="M159" s="31">
        <f t="shared" si="33"/>
        <v>744.3333333333334</v>
      </c>
      <c r="N159" s="31">
        <f t="shared" si="34"/>
        <v>744.3333333333334</v>
      </c>
      <c r="O159" s="31">
        <f t="shared" si="35"/>
        <v>744.3333333333334</v>
      </c>
    </row>
    <row r="160" spans="1:15" ht="10.5">
      <c r="A160" s="87"/>
      <c r="B160" s="130" t="s">
        <v>315</v>
      </c>
      <c r="C160" s="85">
        <f>C161:D161+C163+C168+C173</f>
        <v>354518</v>
      </c>
      <c r="D160" s="74">
        <f t="shared" si="24"/>
        <v>29543.166666666668</v>
      </c>
      <c r="E160" s="31">
        <f t="shared" si="25"/>
        <v>29543.166666666668</v>
      </c>
      <c r="F160" s="31">
        <f t="shared" si="26"/>
        <v>29543.166666666668</v>
      </c>
      <c r="G160" s="31">
        <f t="shared" si="27"/>
        <v>29543.166666666668</v>
      </c>
      <c r="H160" s="31">
        <f t="shared" si="28"/>
        <v>29543.166666666668</v>
      </c>
      <c r="I160" s="31">
        <f t="shared" si="29"/>
        <v>29543.166666666668</v>
      </c>
      <c r="J160" s="31">
        <f t="shared" si="30"/>
        <v>29543.166666666668</v>
      </c>
      <c r="K160" s="31">
        <f t="shared" si="31"/>
        <v>29543.166666666668</v>
      </c>
      <c r="L160" s="31">
        <f t="shared" si="32"/>
        <v>29543.166666666668</v>
      </c>
      <c r="M160" s="31">
        <f t="shared" si="33"/>
        <v>29543.166666666668</v>
      </c>
      <c r="N160" s="31">
        <f t="shared" si="34"/>
        <v>29543.166666666668</v>
      </c>
      <c r="O160" s="31">
        <f t="shared" si="35"/>
        <v>29543.166666666668</v>
      </c>
    </row>
    <row r="161" spans="1:15" ht="10.5">
      <c r="A161" s="87"/>
      <c r="B161" s="4" t="s">
        <v>3</v>
      </c>
      <c r="C161" s="19">
        <f>SUM(C162:C162)</f>
        <v>25000</v>
      </c>
      <c r="D161" s="74">
        <f t="shared" si="24"/>
        <v>2083.3333333333335</v>
      </c>
      <c r="E161" s="31">
        <f t="shared" si="25"/>
        <v>2083.3333333333335</v>
      </c>
      <c r="F161" s="31">
        <f t="shared" si="26"/>
        <v>2083.3333333333335</v>
      </c>
      <c r="G161" s="31">
        <f t="shared" si="27"/>
        <v>2083.3333333333335</v>
      </c>
      <c r="H161" s="31">
        <f t="shared" si="28"/>
        <v>2083.3333333333335</v>
      </c>
      <c r="I161" s="31">
        <f t="shared" si="29"/>
        <v>2083.3333333333335</v>
      </c>
      <c r="J161" s="31">
        <f t="shared" si="30"/>
        <v>2083.3333333333335</v>
      </c>
      <c r="K161" s="31">
        <f t="shared" si="31"/>
        <v>2083.3333333333335</v>
      </c>
      <c r="L161" s="31">
        <f t="shared" si="32"/>
        <v>2083.3333333333335</v>
      </c>
      <c r="M161" s="31">
        <f t="shared" si="33"/>
        <v>2083.3333333333335</v>
      </c>
      <c r="N161" s="31">
        <f t="shared" si="34"/>
        <v>2083.3333333333335</v>
      </c>
      <c r="O161" s="31">
        <f t="shared" si="35"/>
        <v>2083.3333333333335</v>
      </c>
    </row>
    <row r="162" spans="1:15" ht="10.5">
      <c r="A162" s="87"/>
      <c r="B162" s="9" t="s">
        <v>222</v>
      </c>
      <c r="C162" s="5">
        <v>25000</v>
      </c>
      <c r="D162" s="74">
        <f t="shared" si="24"/>
        <v>2083.3333333333335</v>
      </c>
      <c r="E162" s="31">
        <f t="shared" si="25"/>
        <v>2083.3333333333335</v>
      </c>
      <c r="F162" s="31">
        <f t="shared" si="26"/>
        <v>2083.3333333333335</v>
      </c>
      <c r="G162" s="31">
        <f t="shared" si="27"/>
        <v>2083.3333333333335</v>
      </c>
      <c r="H162" s="31">
        <f t="shared" si="28"/>
        <v>2083.3333333333335</v>
      </c>
      <c r="I162" s="31">
        <f t="shared" si="29"/>
        <v>2083.3333333333335</v>
      </c>
      <c r="J162" s="31">
        <f t="shared" si="30"/>
        <v>2083.3333333333335</v>
      </c>
      <c r="K162" s="31">
        <f t="shared" si="31"/>
        <v>2083.3333333333335</v>
      </c>
      <c r="L162" s="31">
        <f t="shared" si="32"/>
        <v>2083.3333333333335</v>
      </c>
      <c r="M162" s="31">
        <f t="shared" si="33"/>
        <v>2083.3333333333335</v>
      </c>
      <c r="N162" s="31">
        <f t="shared" si="34"/>
        <v>2083.3333333333335</v>
      </c>
      <c r="O162" s="31">
        <f t="shared" si="35"/>
        <v>2083.3333333333335</v>
      </c>
    </row>
    <row r="163" spans="1:15" ht="10.5">
      <c r="A163" s="87"/>
      <c r="B163" s="8" t="s">
        <v>10</v>
      </c>
      <c r="C163" s="19">
        <f>SUM(C164:C167)</f>
        <v>140000</v>
      </c>
      <c r="D163" s="74">
        <f t="shared" si="24"/>
        <v>11666.666666666666</v>
      </c>
      <c r="E163" s="31">
        <f t="shared" si="25"/>
        <v>11666.666666666666</v>
      </c>
      <c r="F163" s="31">
        <f t="shared" si="26"/>
        <v>11666.666666666666</v>
      </c>
      <c r="G163" s="31">
        <f t="shared" si="27"/>
        <v>11666.666666666666</v>
      </c>
      <c r="H163" s="31">
        <f t="shared" si="28"/>
        <v>11666.666666666666</v>
      </c>
      <c r="I163" s="31">
        <f t="shared" si="29"/>
        <v>11666.666666666666</v>
      </c>
      <c r="J163" s="31">
        <f t="shared" si="30"/>
        <v>11666.666666666666</v>
      </c>
      <c r="K163" s="31">
        <f t="shared" si="31"/>
        <v>11666.666666666666</v>
      </c>
      <c r="L163" s="31">
        <f t="shared" si="32"/>
        <v>11666.666666666666</v>
      </c>
      <c r="M163" s="31">
        <f t="shared" si="33"/>
        <v>11666.666666666666</v>
      </c>
      <c r="N163" s="31">
        <f t="shared" si="34"/>
        <v>11666.666666666666</v>
      </c>
      <c r="O163" s="31">
        <f t="shared" si="35"/>
        <v>11666.666666666666</v>
      </c>
    </row>
    <row r="164" spans="1:15" ht="21.75">
      <c r="A164" s="87"/>
      <c r="B164" s="6" t="s">
        <v>11</v>
      </c>
      <c r="C164" s="5">
        <v>30000</v>
      </c>
      <c r="D164" s="74">
        <f t="shared" si="24"/>
        <v>2500</v>
      </c>
      <c r="E164" s="31">
        <f t="shared" si="25"/>
        <v>2500</v>
      </c>
      <c r="F164" s="31">
        <f t="shared" si="26"/>
        <v>2500</v>
      </c>
      <c r="G164" s="31">
        <f t="shared" si="27"/>
        <v>2500</v>
      </c>
      <c r="H164" s="31">
        <f t="shared" si="28"/>
        <v>2500</v>
      </c>
      <c r="I164" s="31">
        <f t="shared" si="29"/>
        <v>2500</v>
      </c>
      <c r="J164" s="31">
        <f t="shared" si="30"/>
        <v>2500</v>
      </c>
      <c r="K164" s="31">
        <f t="shared" si="31"/>
        <v>2500</v>
      </c>
      <c r="L164" s="31">
        <f t="shared" si="32"/>
        <v>2500</v>
      </c>
      <c r="M164" s="31">
        <f t="shared" si="33"/>
        <v>2500</v>
      </c>
      <c r="N164" s="31">
        <f t="shared" si="34"/>
        <v>2500</v>
      </c>
      <c r="O164" s="31">
        <f t="shared" si="35"/>
        <v>2500</v>
      </c>
    </row>
    <row r="165" spans="1:15" ht="10.5">
      <c r="A165" s="87"/>
      <c r="B165" s="6" t="s">
        <v>13</v>
      </c>
      <c r="C165" s="5">
        <v>80000</v>
      </c>
      <c r="D165" s="74">
        <f t="shared" si="24"/>
        <v>6666.666666666667</v>
      </c>
      <c r="E165" s="31">
        <f t="shared" si="25"/>
        <v>6666.666666666667</v>
      </c>
      <c r="F165" s="31">
        <f t="shared" si="26"/>
        <v>6666.666666666667</v>
      </c>
      <c r="G165" s="31">
        <f t="shared" si="27"/>
        <v>6666.666666666667</v>
      </c>
      <c r="H165" s="31">
        <f t="shared" si="28"/>
        <v>6666.666666666667</v>
      </c>
      <c r="I165" s="31">
        <f t="shared" si="29"/>
        <v>6666.666666666667</v>
      </c>
      <c r="J165" s="31">
        <f t="shared" si="30"/>
        <v>6666.666666666667</v>
      </c>
      <c r="K165" s="31">
        <f t="shared" si="31"/>
        <v>6666.666666666667</v>
      </c>
      <c r="L165" s="31">
        <f t="shared" si="32"/>
        <v>6666.666666666667</v>
      </c>
      <c r="M165" s="31">
        <f t="shared" si="33"/>
        <v>6666.666666666667</v>
      </c>
      <c r="N165" s="31">
        <f t="shared" si="34"/>
        <v>6666.666666666667</v>
      </c>
      <c r="O165" s="31">
        <f t="shared" si="35"/>
        <v>6666.666666666667</v>
      </c>
    </row>
    <row r="166" spans="1:15" ht="10.5">
      <c r="A166" s="87"/>
      <c r="B166" s="6" t="s">
        <v>216</v>
      </c>
      <c r="C166" s="5">
        <v>10000</v>
      </c>
      <c r="D166" s="74">
        <f t="shared" si="24"/>
        <v>833.3333333333334</v>
      </c>
      <c r="E166" s="31">
        <f t="shared" si="25"/>
        <v>833.3333333333334</v>
      </c>
      <c r="F166" s="31">
        <f t="shared" si="26"/>
        <v>833.3333333333334</v>
      </c>
      <c r="G166" s="31">
        <f t="shared" si="27"/>
        <v>833.3333333333334</v>
      </c>
      <c r="H166" s="31">
        <f t="shared" si="28"/>
        <v>833.3333333333334</v>
      </c>
      <c r="I166" s="31">
        <f t="shared" si="29"/>
        <v>833.3333333333334</v>
      </c>
      <c r="J166" s="31">
        <f t="shared" si="30"/>
        <v>833.3333333333334</v>
      </c>
      <c r="K166" s="31">
        <f t="shared" si="31"/>
        <v>833.3333333333334</v>
      </c>
      <c r="L166" s="31">
        <f t="shared" si="32"/>
        <v>833.3333333333334</v>
      </c>
      <c r="M166" s="31">
        <f t="shared" si="33"/>
        <v>833.3333333333334</v>
      </c>
      <c r="N166" s="31">
        <f t="shared" si="34"/>
        <v>833.3333333333334</v>
      </c>
      <c r="O166" s="31">
        <f t="shared" si="35"/>
        <v>833.3333333333334</v>
      </c>
    </row>
    <row r="167" spans="1:15" ht="10.5">
      <c r="A167" s="87"/>
      <c r="B167" s="6" t="s">
        <v>214</v>
      </c>
      <c r="C167" s="5">
        <v>20000</v>
      </c>
      <c r="D167" s="74">
        <f t="shared" si="24"/>
        <v>1666.6666666666667</v>
      </c>
      <c r="E167" s="31">
        <f t="shared" si="25"/>
        <v>1666.6666666666667</v>
      </c>
      <c r="F167" s="31">
        <f t="shared" si="26"/>
        <v>1666.6666666666667</v>
      </c>
      <c r="G167" s="31">
        <f t="shared" si="27"/>
        <v>1666.6666666666667</v>
      </c>
      <c r="H167" s="31">
        <f t="shared" si="28"/>
        <v>1666.6666666666667</v>
      </c>
      <c r="I167" s="31">
        <f t="shared" si="29"/>
        <v>1666.6666666666667</v>
      </c>
      <c r="J167" s="31">
        <f t="shared" si="30"/>
        <v>1666.6666666666667</v>
      </c>
      <c r="K167" s="31">
        <f t="shared" si="31"/>
        <v>1666.6666666666667</v>
      </c>
      <c r="L167" s="31">
        <f t="shared" si="32"/>
        <v>1666.6666666666667</v>
      </c>
      <c r="M167" s="31">
        <f t="shared" si="33"/>
        <v>1666.6666666666667</v>
      </c>
      <c r="N167" s="31">
        <f t="shared" si="34"/>
        <v>1666.6666666666667</v>
      </c>
      <c r="O167" s="31">
        <f t="shared" si="35"/>
        <v>1666.6666666666667</v>
      </c>
    </row>
    <row r="168" spans="1:15" ht="10.5">
      <c r="A168" s="87"/>
      <c r="B168" s="4" t="s">
        <v>30</v>
      </c>
      <c r="C168" s="19">
        <f>SUM(C169:C172)</f>
        <v>115253</v>
      </c>
      <c r="D168" s="74">
        <f t="shared" si="24"/>
        <v>9604.416666666666</v>
      </c>
      <c r="E168" s="31">
        <f t="shared" si="25"/>
        <v>9604.416666666666</v>
      </c>
      <c r="F168" s="31">
        <f t="shared" si="26"/>
        <v>9604.416666666666</v>
      </c>
      <c r="G168" s="31">
        <f t="shared" si="27"/>
        <v>9604.416666666666</v>
      </c>
      <c r="H168" s="31">
        <f t="shared" si="28"/>
        <v>9604.416666666666</v>
      </c>
      <c r="I168" s="31">
        <f t="shared" si="29"/>
        <v>9604.416666666666</v>
      </c>
      <c r="J168" s="31">
        <f t="shared" si="30"/>
        <v>9604.416666666666</v>
      </c>
      <c r="K168" s="31">
        <f t="shared" si="31"/>
        <v>9604.416666666666</v>
      </c>
      <c r="L168" s="31">
        <f t="shared" si="32"/>
        <v>9604.416666666666</v>
      </c>
      <c r="M168" s="31">
        <f t="shared" si="33"/>
        <v>9604.416666666666</v>
      </c>
      <c r="N168" s="31">
        <f t="shared" si="34"/>
        <v>9604.416666666666</v>
      </c>
      <c r="O168" s="31">
        <f t="shared" si="35"/>
        <v>9604.416666666666</v>
      </c>
    </row>
    <row r="169" spans="1:15" ht="10.5">
      <c r="A169" s="87"/>
      <c r="B169" s="9" t="s">
        <v>236</v>
      </c>
      <c r="C169" s="5">
        <v>35000</v>
      </c>
      <c r="D169" s="74">
        <f t="shared" si="24"/>
        <v>2916.6666666666665</v>
      </c>
      <c r="E169" s="31">
        <f t="shared" si="25"/>
        <v>2916.6666666666665</v>
      </c>
      <c r="F169" s="31">
        <f t="shared" si="26"/>
        <v>2916.6666666666665</v>
      </c>
      <c r="G169" s="31">
        <f t="shared" si="27"/>
        <v>2916.6666666666665</v>
      </c>
      <c r="H169" s="31">
        <f t="shared" si="28"/>
        <v>2916.6666666666665</v>
      </c>
      <c r="I169" s="31">
        <f t="shared" si="29"/>
        <v>2916.6666666666665</v>
      </c>
      <c r="J169" s="31">
        <f t="shared" si="30"/>
        <v>2916.6666666666665</v>
      </c>
      <c r="K169" s="31">
        <f t="shared" si="31"/>
        <v>2916.6666666666665</v>
      </c>
      <c r="L169" s="31">
        <f t="shared" si="32"/>
        <v>2916.6666666666665</v>
      </c>
      <c r="M169" s="31">
        <f t="shared" si="33"/>
        <v>2916.6666666666665</v>
      </c>
      <c r="N169" s="31">
        <f t="shared" si="34"/>
        <v>2916.6666666666665</v>
      </c>
      <c r="O169" s="31">
        <f t="shared" si="35"/>
        <v>2916.6666666666665</v>
      </c>
    </row>
    <row r="170" spans="1:15" ht="24" customHeight="1">
      <c r="A170" s="87"/>
      <c r="B170" s="6" t="s">
        <v>17</v>
      </c>
      <c r="C170" s="5">
        <v>6000</v>
      </c>
      <c r="D170" s="74">
        <f t="shared" si="24"/>
        <v>500</v>
      </c>
      <c r="E170" s="31">
        <f t="shared" si="25"/>
        <v>500</v>
      </c>
      <c r="F170" s="31">
        <f t="shared" si="26"/>
        <v>500</v>
      </c>
      <c r="G170" s="31">
        <f t="shared" si="27"/>
        <v>500</v>
      </c>
      <c r="H170" s="31">
        <f t="shared" si="28"/>
        <v>500</v>
      </c>
      <c r="I170" s="31">
        <f t="shared" si="29"/>
        <v>500</v>
      </c>
      <c r="J170" s="31">
        <f t="shared" si="30"/>
        <v>500</v>
      </c>
      <c r="K170" s="31">
        <f t="shared" si="31"/>
        <v>500</v>
      </c>
      <c r="L170" s="31">
        <f t="shared" si="32"/>
        <v>500</v>
      </c>
      <c r="M170" s="31">
        <f t="shared" si="33"/>
        <v>500</v>
      </c>
      <c r="N170" s="31">
        <f t="shared" si="34"/>
        <v>500</v>
      </c>
      <c r="O170" s="31">
        <f t="shared" si="35"/>
        <v>500</v>
      </c>
    </row>
    <row r="171" spans="1:15" ht="21.75">
      <c r="A171" s="87"/>
      <c r="B171" s="6" t="s">
        <v>18</v>
      </c>
      <c r="C171" s="5">
        <v>50000</v>
      </c>
      <c r="D171" s="74">
        <f t="shared" si="24"/>
        <v>4166.666666666667</v>
      </c>
      <c r="E171" s="31">
        <f t="shared" si="25"/>
        <v>4166.666666666667</v>
      </c>
      <c r="F171" s="31">
        <f t="shared" si="26"/>
        <v>4166.666666666667</v>
      </c>
      <c r="G171" s="31">
        <f t="shared" si="27"/>
        <v>4166.666666666667</v>
      </c>
      <c r="H171" s="31">
        <f t="shared" si="28"/>
        <v>4166.666666666667</v>
      </c>
      <c r="I171" s="31">
        <f t="shared" si="29"/>
        <v>4166.666666666667</v>
      </c>
      <c r="J171" s="31">
        <f t="shared" si="30"/>
        <v>4166.666666666667</v>
      </c>
      <c r="K171" s="31">
        <f t="shared" si="31"/>
        <v>4166.666666666667</v>
      </c>
      <c r="L171" s="31">
        <f t="shared" si="32"/>
        <v>4166.666666666667</v>
      </c>
      <c r="M171" s="31">
        <f t="shared" si="33"/>
        <v>4166.666666666667</v>
      </c>
      <c r="N171" s="31">
        <f t="shared" si="34"/>
        <v>4166.666666666667</v>
      </c>
      <c r="O171" s="31">
        <f t="shared" si="35"/>
        <v>4166.666666666667</v>
      </c>
    </row>
    <row r="172" spans="1:15" ht="10.5">
      <c r="A172" s="87"/>
      <c r="B172" s="6" t="s">
        <v>19</v>
      </c>
      <c r="C172" s="5">
        <v>24253</v>
      </c>
      <c r="D172" s="74">
        <f t="shared" si="24"/>
        <v>2021.0833333333333</v>
      </c>
      <c r="E172" s="31">
        <f t="shared" si="25"/>
        <v>2021.0833333333333</v>
      </c>
      <c r="F172" s="31">
        <f t="shared" si="26"/>
        <v>2021.0833333333333</v>
      </c>
      <c r="G172" s="31">
        <f t="shared" si="27"/>
        <v>2021.0833333333333</v>
      </c>
      <c r="H172" s="31">
        <f t="shared" si="28"/>
        <v>2021.0833333333333</v>
      </c>
      <c r="I172" s="31">
        <f t="shared" si="29"/>
        <v>2021.0833333333333</v>
      </c>
      <c r="J172" s="31">
        <f t="shared" si="30"/>
        <v>2021.0833333333333</v>
      </c>
      <c r="K172" s="31">
        <f t="shared" si="31"/>
        <v>2021.0833333333333</v>
      </c>
      <c r="L172" s="31">
        <f t="shared" si="32"/>
        <v>2021.0833333333333</v>
      </c>
      <c r="M172" s="31">
        <f t="shared" si="33"/>
        <v>2021.0833333333333</v>
      </c>
      <c r="N172" s="31">
        <f t="shared" si="34"/>
        <v>2021.0833333333333</v>
      </c>
      <c r="O172" s="31">
        <f t="shared" si="35"/>
        <v>2021.0833333333333</v>
      </c>
    </row>
    <row r="173" spans="1:15" ht="21.75">
      <c r="A173" s="87"/>
      <c r="B173" s="8" t="s">
        <v>32</v>
      </c>
      <c r="C173" s="19">
        <f>C174</f>
        <v>74265</v>
      </c>
      <c r="D173" s="74">
        <f t="shared" si="24"/>
        <v>6188.75</v>
      </c>
      <c r="E173" s="31">
        <f t="shared" si="25"/>
        <v>6188.75</v>
      </c>
      <c r="F173" s="31">
        <f t="shared" si="26"/>
        <v>6188.75</v>
      </c>
      <c r="G173" s="31">
        <f t="shared" si="27"/>
        <v>6188.75</v>
      </c>
      <c r="H173" s="31">
        <f t="shared" si="28"/>
        <v>6188.75</v>
      </c>
      <c r="I173" s="31">
        <f t="shared" si="29"/>
        <v>6188.75</v>
      </c>
      <c r="J173" s="31">
        <f t="shared" si="30"/>
        <v>6188.75</v>
      </c>
      <c r="K173" s="31">
        <f t="shared" si="31"/>
        <v>6188.75</v>
      </c>
      <c r="L173" s="31">
        <f t="shared" si="32"/>
        <v>6188.75</v>
      </c>
      <c r="M173" s="31">
        <f t="shared" si="33"/>
        <v>6188.75</v>
      </c>
      <c r="N173" s="31">
        <f t="shared" si="34"/>
        <v>6188.75</v>
      </c>
      <c r="O173" s="31">
        <f t="shared" si="35"/>
        <v>6188.75</v>
      </c>
    </row>
    <row r="174" spans="1:15" ht="10.5">
      <c r="A174" s="87"/>
      <c r="B174" s="6" t="s">
        <v>244</v>
      </c>
      <c r="C174" s="5">
        <v>74265</v>
      </c>
      <c r="D174" s="74">
        <f t="shared" si="24"/>
        <v>6188.75</v>
      </c>
      <c r="E174" s="31">
        <f t="shared" si="25"/>
        <v>6188.75</v>
      </c>
      <c r="F174" s="31">
        <f t="shared" si="26"/>
        <v>6188.75</v>
      </c>
      <c r="G174" s="31">
        <f t="shared" si="27"/>
        <v>6188.75</v>
      </c>
      <c r="H174" s="31">
        <f t="shared" si="28"/>
        <v>6188.75</v>
      </c>
      <c r="I174" s="31">
        <f t="shared" si="29"/>
        <v>6188.75</v>
      </c>
      <c r="J174" s="31">
        <f t="shared" si="30"/>
        <v>6188.75</v>
      </c>
      <c r="K174" s="31">
        <f t="shared" si="31"/>
        <v>6188.75</v>
      </c>
      <c r="L174" s="31">
        <f t="shared" si="32"/>
        <v>6188.75</v>
      </c>
      <c r="M174" s="31">
        <f t="shared" si="33"/>
        <v>6188.75</v>
      </c>
      <c r="N174" s="31">
        <f t="shared" si="34"/>
        <v>6188.75</v>
      </c>
      <c r="O174" s="31">
        <f t="shared" si="35"/>
        <v>6188.75</v>
      </c>
    </row>
    <row r="175" spans="1:15" ht="10.5">
      <c r="A175" s="87"/>
      <c r="B175" s="92" t="s">
        <v>312</v>
      </c>
      <c r="C175" s="19">
        <f>C176+C180:D180+C183:D183+C186:D186</f>
        <v>924337</v>
      </c>
      <c r="D175" s="74">
        <f t="shared" si="24"/>
        <v>77028.08333333333</v>
      </c>
      <c r="E175" s="31">
        <f t="shared" si="25"/>
        <v>77028.08333333333</v>
      </c>
      <c r="F175" s="31">
        <f t="shared" si="26"/>
        <v>77028.08333333333</v>
      </c>
      <c r="G175" s="31">
        <f t="shared" si="27"/>
        <v>77028.08333333333</v>
      </c>
      <c r="H175" s="31">
        <f t="shared" si="28"/>
        <v>77028.08333333333</v>
      </c>
      <c r="I175" s="31">
        <f t="shared" si="29"/>
        <v>77028.08333333333</v>
      </c>
      <c r="J175" s="31">
        <f t="shared" si="30"/>
        <v>77028.08333333333</v>
      </c>
      <c r="K175" s="31">
        <f t="shared" si="31"/>
        <v>77028.08333333333</v>
      </c>
      <c r="L175" s="31">
        <f t="shared" si="32"/>
        <v>77028.08333333333</v>
      </c>
      <c r="M175" s="31">
        <f t="shared" si="33"/>
        <v>77028.08333333333</v>
      </c>
      <c r="N175" s="31">
        <f t="shared" si="34"/>
        <v>77028.08333333333</v>
      </c>
      <c r="O175" s="31">
        <f t="shared" si="35"/>
        <v>77028.08333333333</v>
      </c>
    </row>
    <row r="176" spans="1:15" ht="10.5">
      <c r="A176" s="87"/>
      <c r="B176" s="4" t="s">
        <v>3</v>
      </c>
      <c r="C176" s="19">
        <f>SUM(C177:C178)</f>
        <v>15000</v>
      </c>
      <c r="D176" s="74">
        <f t="shared" si="24"/>
        <v>1250</v>
      </c>
      <c r="E176" s="31">
        <f t="shared" si="25"/>
        <v>1250</v>
      </c>
      <c r="F176" s="31">
        <f t="shared" si="26"/>
        <v>1250</v>
      </c>
      <c r="G176" s="31">
        <f t="shared" si="27"/>
        <v>1250</v>
      </c>
      <c r="H176" s="31">
        <f t="shared" si="28"/>
        <v>1250</v>
      </c>
      <c r="I176" s="31">
        <f t="shared" si="29"/>
        <v>1250</v>
      </c>
      <c r="J176" s="31">
        <f t="shared" si="30"/>
        <v>1250</v>
      </c>
      <c r="K176" s="31">
        <f t="shared" si="31"/>
        <v>1250</v>
      </c>
      <c r="L176" s="31">
        <f t="shared" si="32"/>
        <v>1250</v>
      </c>
      <c r="M176" s="31">
        <f t="shared" si="33"/>
        <v>1250</v>
      </c>
      <c r="N176" s="31">
        <f t="shared" si="34"/>
        <v>1250</v>
      </c>
      <c r="O176" s="31">
        <f t="shared" si="35"/>
        <v>1250</v>
      </c>
    </row>
    <row r="177" spans="1:15" ht="10.5">
      <c r="A177" s="87"/>
      <c r="B177" s="9" t="s">
        <v>4</v>
      </c>
      <c r="C177" s="5">
        <v>0</v>
      </c>
      <c r="D177" s="74">
        <f t="shared" si="24"/>
        <v>0</v>
      </c>
      <c r="E177" s="31">
        <f t="shared" si="25"/>
        <v>0</v>
      </c>
      <c r="F177" s="31">
        <f t="shared" si="26"/>
        <v>0</v>
      </c>
      <c r="G177" s="31">
        <f t="shared" si="27"/>
        <v>0</v>
      </c>
      <c r="H177" s="31">
        <f t="shared" si="28"/>
        <v>0</v>
      </c>
      <c r="I177" s="31">
        <f t="shared" si="29"/>
        <v>0</v>
      </c>
      <c r="J177" s="31">
        <f t="shared" si="30"/>
        <v>0</v>
      </c>
      <c r="K177" s="31">
        <f t="shared" si="31"/>
        <v>0</v>
      </c>
      <c r="L177" s="31">
        <f t="shared" si="32"/>
        <v>0</v>
      </c>
      <c r="M177" s="31">
        <f t="shared" si="33"/>
        <v>0</v>
      </c>
      <c r="N177" s="31">
        <f t="shared" si="34"/>
        <v>0</v>
      </c>
      <c r="O177" s="31">
        <f t="shared" si="35"/>
        <v>0</v>
      </c>
    </row>
    <row r="178" spans="1:15" ht="10.5">
      <c r="A178" s="87"/>
      <c r="B178" s="6" t="s">
        <v>240</v>
      </c>
      <c r="C178" s="5">
        <v>15000</v>
      </c>
      <c r="D178" s="74">
        <f t="shared" si="24"/>
        <v>1250</v>
      </c>
      <c r="E178" s="31">
        <f t="shared" si="25"/>
        <v>1250</v>
      </c>
      <c r="F178" s="31">
        <f t="shared" si="26"/>
        <v>1250</v>
      </c>
      <c r="G178" s="31">
        <f t="shared" si="27"/>
        <v>1250</v>
      </c>
      <c r="H178" s="31">
        <f t="shared" si="28"/>
        <v>1250</v>
      </c>
      <c r="I178" s="31">
        <f t="shared" si="29"/>
        <v>1250</v>
      </c>
      <c r="J178" s="31">
        <f t="shared" si="30"/>
        <v>1250</v>
      </c>
      <c r="K178" s="31">
        <f t="shared" si="31"/>
        <v>1250</v>
      </c>
      <c r="L178" s="31">
        <f t="shared" si="32"/>
        <v>1250</v>
      </c>
      <c r="M178" s="31">
        <f t="shared" si="33"/>
        <v>1250</v>
      </c>
      <c r="N178" s="31">
        <f t="shared" si="34"/>
        <v>1250</v>
      </c>
      <c r="O178" s="31">
        <f t="shared" si="35"/>
        <v>1250</v>
      </c>
    </row>
    <row r="179" spans="1:15" ht="10.5">
      <c r="A179" s="87"/>
      <c r="B179" s="9"/>
      <c r="C179" s="5"/>
      <c r="D179" s="74">
        <f t="shared" si="24"/>
        <v>0</v>
      </c>
      <c r="E179" s="31">
        <f t="shared" si="25"/>
        <v>0</v>
      </c>
      <c r="F179" s="31">
        <f t="shared" si="26"/>
        <v>0</v>
      </c>
      <c r="G179" s="31">
        <f t="shared" si="27"/>
        <v>0</v>
      </c>
      <c r="H179" s="31">
        <f t="shared" si="28"/>
        <v>0</v>
      </c>
      <c r="I179" s="31">
        <f t="shared" si="29"/>
        <v>0</v>
      </c>
      <c r="J179" s="31">
        <f t="shared" si="30"/>
        <v>0</v>
      </c>
      <c r="K179" s="31">
        <f t="shared" si="31"/>
        <v>0</v>
      </c>
      <c r="L179" s="31">
        <f t="shared" si="32"/>
        <v>0</v>
      </c>
      <c r="M179" s="31">
        <f t="shared" si="33"/>
        <v>0</v>
      </c>
      <c r="N179" s="31">
        <f t="shared" si="34"/>
        <v>0</v>
      </c>
      <c r="O179" s="31">
        <f t="shared" si="35"/>
        <v>0</v>
      </c>
    </row>
    <row r="180" spans="1:15" ht="10.5">
      <c r="A180" s="87"/>
      <c r="B180" s="8" t="s">
        <v>10</v>
      </c>
      <c r="C180" s="19">
        <f>SUM(C181:C182)</f>
        <v>409199</v>
      </c>
      <c r="D180" s="74">
        <f t="shared" si="24"/>
        <v>34099.916666666664</v>
      </c>
      <c r="E180" s="31">
        <f t="shared" si="25"/>
        <v>34099.916666666664</v>
      </c>
      <c r="F180" s="31">
        <f t="shared" si="26"/>
        <v>34099.916666666664</v>
      </c>
      <c r="G180" s="31">
        <f t="shared" si="27"/>
        <v>34099.916666666664</v>
      </c>
      <c r="H180" s="31">
        <f t="shared" si="28"/>
        <v>34099.916666666664</v>
      </c>
      <c r="I180" s="31">
        <f t="shared" si="29"/>
        <v>34099.916666666664</v>
      </c>
      <c r="J180" s="31">
        <f t="shared" si="30"/>
        <v>34099.916666666664</v>
      </c>
      <c r="K180" s="31">
        <f t="shared" si="31"/>
        <v>34099.916666666664</v>
      </c>
      <c r="L180" s="31">
        <f t="shared" si="32"/>
        <v>34099.916666666664</v>
      </c>
      <c r="M180" s="31">
        <f t="shared" si="33"/>
        <v>34099.916666666664</v>
      </c>
      <c r="N180" s="31">
        <f t="shared" si="34"/>
        <v>34099.916666666664</v>
      </c>
      <c r="O180" s="31">
        <f t="shared" si="35"/>
        <v>34099.916666666664</v>
      </c>
    </row>
    <row r="181" spans="1:15" ht="10.5">
      <c r="A181" s="87"/>
      <c r="B181" s="6" t="s">
        <v>313</v>
      </c>
      <c r="C181" s="5">
        <v>135000</v>
      </c>
      <c r="D181" s="74">
        <f t="shared" si="24"/>
        <v>11250</v>
      </c>
      <c r="E181" s="31">
        <f t="shared" si="25"/>
        <v>11250</v>
      </c>
      <c r="F181" s="31">
        <f t="shared" si="26"/>
        <v>11250</v>
      </c>
      <c r="G181" s="31">
        <f t="shared" si="27"/>
        <v>11250</v>
      </c>
      <c r="H181" s="31">
        <f t="shared" si="28"/>
        <v>11250</v>
      </c>
      <c r="I181" s="31">
        <f t="shared" si="29"/>
        <v>11250</v>
      </c>
      <c r="J181" s="31">
        <f t="shared" si="30"/>
        <v>11250</v>
      </c>
      <c r="K181" s="31">
        <f t="shared" si="31"/>
        <v>11250</v>
      </c>
      <c r="L181" s="31">
        <f t="shared" si="32"/>
        <v>11250</v>
      </c>
      <c r="M181" s="31">
        <f t="shared" si="33"/>
        <v>11250</v>
      </c>
      <c r="N181" s="31">
        <f t="shared" si="34"/>
        <v>11250</v>
      </c>
      <c r="O181" s="31">
        <f t="shared" si="35"/>
        <v>11250</v>
      </c>
    </row>
    <row r="182" spans="1:15" ht="10.5">
      <c r="A182" s="87"/>
      <c r="B182" s="6" t="s">
        <v>13</v>
      </c>
      <c r="C182" s="5">
        <v>274199</v>
      </c>
      <c r="D182" s="74">
        <f t="shared" si="24"/>
        <v>22849.916666666668</v>
      </c>
      <c r="E182" s="31">
        <f t="shared" si="25"/>
        <v>22849.916666666668</v>
      </c>
      <c r="F182" s="31">
        <f t="shared" si="26"/>
        <v>22849.916666666668</v>
      </c>
      <c r="G182" s="31">
        <f t="shared" si="27"/>
        <v>22849.916666666668</v>
      </c>
      <c r="H182" s="31">
        <f t="shared" si="28"/>
        <v>22849.916666666668</v>
      </c>
      <c r="I182" s="31">
        <f t="shared" si="29"/>
        <v>22849.916666666668</v>
      </c>
      <c r="J182" s="31">
        <f t="shared" si="30"/>
        <v>22849.916666666668</v>
      </c>
      <c r="K182" s="31">
        <f t="shared" si="31"/>
        <v>22849.916666666668</v>
      </c>
      <c r="L182" s="31">
        <f t="shared" si="32"/>
        <v>22849.916666666668</v>
      </c>
      <c r="M182" s="31">
        <f t="shared" si="33"/>
        <v>22849.916666666668</v>
      </c>
      <c r="N182" s="31">
        <f t="shared" si="34"/>
        <v>22849.916666666668</v>
      </c>
      <c r="O182" s="31">
        <f t="shared" si="35"/>
        <v>22849.916666666668</v>
      </c>
    </row>
    <row r="183" spans="1:15" ht="10.5">
      <c r="A183" s="87"/>
      <c r="B183" s="4" t="s">
        <v>30</v>
      </c>
      <c r="C183" s="19">
        <f>SUM(C184:C185)</f>
        <v>129296</v>
      </c>
      <c r="D183" s="74">
        <f t="shared" si="24"/>
        <v>10774.666666666666</v>
      </c>
      <c r="E183" s="31">
        <f t="shared" si="25"/>
        <v>10774.666666666666</v>
      </c>
      <c r="F183" s="31">
        <f t="shared" si="26"/>
        <v>10774.666666666666</v>
      </c>
      <c r="G183" s="31">
        <f t="shared" si="27"/>
        <v>10774.666666666666</v>
      </c>
      <c r="H183" s="31">
        <f t="shared" si="28"/>
        <v>10774.666666666666</v>
      </c>
      <c r="I183" s="31">
        <f t="shared" si="29"/>
        <v>10774.666666666666</v>
      </c>
      <c r="J183" s="31">
        <f t="shared" si="30"/>
        <v>10774.666666666666</v>
      </c>
      <c r="K183" s="31">
        <f t="shared" si="31"/>
        <v>10774.666666666666</v>
      </c>
      <c r="L183" s="31">
        <f t="shared" si="32"/>
        <v>10774.666666666666</v>
      </c>
      <c r="M183" s="31">
        <f t="shared" si="33"/>
        <v>10774.666666666666</v>
      </c>
      <c r="N183" s="31">
        <f t="shared" si="34"/>
        <v>10774.666666666666</v>
      </c>
      <c r="O183" s="31">
        <f t="shared" si="35"/>
        <v>10774.666666666666</v>
      </c>
    </row>
    <row r="184" spans="1:15" ht="10.5">
      <c r="A184" s="87"/>
      <c r="B184" s="6" t="s">
        <v>17</v>
      </c>
      <c r="C184" s="5">
        <v>12000</v>
      </c>
      <c r="D184" s="74">
        <f t="shared" si="24"/>
        <v>1000</v>
      </c>
      <c r="E184" s="31">
        <f t="shared" si="25"/>
        <v>1000</v>
      </c>
      <c r="F184" s="31">
        <f t="shared" si="26"/>
        <v>1000</v>
      </c>
      <c r="G184" s="31">
        <f t="shared" si="27"/>
        <v>1000</v>
      </c>
      <c r="H184" s="31">
        <f t="shared" si="28"/>
        <v>1000</v>
      </c>
      <c r="I184" s="31">
        <f t="shared" si="29"/>
        <v>1000</v>
      </c>
      <c r="J184" s="31">
        <f t="shared" si="30"/>
        <v>1000</v>
      </c>
      <c r="K184" s="31">
        <f t="shared" si="31"/>
        <v>1000</v>
      </c>
      <c r="L184" s="31">
        <f t="shared" si="32"/>
        <v>1000</v>
      </c>
      <c r="M184" s="31">
        <f t="shared" si="33"/>
        <v>1000</v>
      </c>
      <c r="N184" s="31">
        <f t="shared" si="34"/>
        <v>1000</v>
      </c>
      <c r="O184" s="31">
        <f t="shared" si="35"/>
        <v>1000</v>
      </c>
    </row>
    <row r="185" spans="1:15" ht="10.5">
      <c r="A185" s="87"/>
      <c r="B185" s="6" t="s">
        <v>191</v>
      </c>
      <c r="C185" s="5">
        <v>117296</v>
      </c>
      <c r="D185" s="74">
        <f t="shared" si="24"/>
        <v>9774.666666666666</v>
      </c>
      <c r="E185" s="31">
        <f t="shared" si="25"/>
        <v>9774.666666666666</v>
      </c>
      <c r="F185" s="31">
        <f t="shared" si="26"/>
        <v>9774.666666666666</v>
      </c>
      <c r="G185" s="31">
        <f t="shared" si="27"/>
        <v>9774.666666666666</v>
      </c>
      <c r="H185" s="31">
        <f t="shared" si="28"/>
        <v>9774.666666666666</v>
      </c>
      <c r="I185" s="31">
        <f t="shared" si="29"/>
        <v>9774.666666666666</v>
      </c>
      <c r="J185" s="31">
        <f t="shared" si="30"/>
        <v>9774.666666666666</v>
      </c>
      <c r="K185" s="31">
        <f t="shared" si="31"/>
        <v>9774.666666666666</v>
      </c>
      <c r="L185" s="31">
        <f t="shared" si="32"/>
        <v>9774.666666666666</v>
      </c>
      <c r="M185" s="31">
        <f t="shared" si="33"/>
        <v>9774.666666666666</v>
      </c>
      <c r="N185" s="31">
        <f t="shared" si="34"/>
        <v>9774.666666666666</v>
      </c>
      <c r="O185" s="31">
        <f t="shared" si="35"/>
        <v>9774.666666666666</v>
      </c>
    </row>
    <row r="186" spans="1:15" ht="25.5" customHeight="1">
      <c r="A186" s="87"/>
      <c r="B186" s="8" t="s">
        <v>32</v>
      </c>
      <c r="C186" s="19">
        <f>SUM(C187:C188)</f>
        <v>370842</v>
      </c>
      <c r="D186" s="74">
        <f t="shared" si="24"/>
        <v>30903.5</v>
      </c>
      <c r="E186" s="31">
        <f t="shared" si="25"/>
        <v>30903.5</v>
      </c>
      <c r="F186" s="31">
        <f t="shared" si="26"/>
        <v>30903.5</v>
      </c>
      <c r="G186" s="31">
        <f t="shared" si="27"/>
        <v>30903.5</v>
      </c>
      <c r="H186" s="31">
        <f t="shared" si="28"/>
        <v>30903.5</v>
      </c>
      <c r="I186" s="31">
        <f t="shared" si="29"/>
        <v>30903.5</v>
      </c>
      <c r="J186" s="31">
        <f t="shared" si="30"/>
        <v>30903.5</v>
      </c>
      <c r="K186" s="31">
        <f t="shared" si="31"/>
        <v>30903.5</v>
      </c>
      <c r="L186" s="31">
        <f t="shared" si="32"/>
        <v>30903.5</v>
      </c>
      <c r="M186" s="31">
        <f t="shared" si="33"/>
        <v>30903.5</v>
      </c>
      <c r="N186" s="31">
        <f t="shared" si="34"/>
        <v>30903.5</v>
      </c>
      <c r="O186" s="31">
        <f t="shared" si="35"/>
        <v>30903.5</v>
      </c>
    </row>
    <row r="187" spans="1:15" ht="10.5">
      <c r="A187" s="87"/>
      <c r="B187" s="6" t="s">
        <v>314</v>
      </c>
      <c r="C187" s="5">
        <v>190000</v>
      </c>
      <c r="D187" s="74">
        <f t="shared" si="24"/>
        <v>15833.333333333334</v>
      </c>
      <c r="E187" s="31">
        <f t="shared" si="25"/>
        <v>15833.333333333334</v>
      </c>
      <c r="F187" s="31">
        <f t="shared" si="26"/>
        <v>15833.333333333334</v>
      </c>
      <c r="G187" s="31">
        <f t="shared" si="27"/>
        <v>15833.333333333334</v>
      </c>
      <c r="H187" s="31">
        <f t="shared" si="28"/>
        <v>15833.333333333334</v>
      </c>
      <c r="I187" s="31">
        <f t="shared" si="29"/>
        <v>15833.333333333334</v>
      </c>
      <c r="J187" s="31">
        <f t="shared" si="30"/>
        <v>15833.333333333334</v>
      </c>
      <c r="K187" s="31">
        <f t="shared" si="31"/>
        <v>15833.333333333334</v>
      </c>
      <c r="L187" s="31">
        <f t="shared" si="32"/>
        <v>15833.333333333334</v>
      </c>
      <c r="M187" s="31">
        <f t="shared" si="33"/>
        <v>15833.333333333334</v>
      </c>
      <c r="N187" s="31">
        <f t="shared" si="34"/>
        <v>15833.333333333334</v>
      </c>
      <c r="O187" s="31">
        <f t="shared" si="35"/>
        <v>15833.333333333334</v>
      </c>
    </row>
    <row r="188" spans="1:15" ht="10.5">
      <c r="A188" s="87"/>
      <c r="B188" s="6" t="s">
        <v>316</v>
      </c>
      <c r="C188" s="5">
        <v>180842</v>
      </c>
      <c r="D188" s="74">
        <f t="shared" si="24"/>
        <v>15070.166666666666</v>
      </c>
      <c r="E188" s="31">
        <f t="shared" si="25"/>
        <v>15070.166666666666</v>
      </c>
      <c r="F188" s="31">
        <f t="shared" si="26"/>
        <v>15070.166666666666</v>
      </c>
      <c r="G188" s="31">
        <f t="shared" si="27"/>
        <v>15070.166666666666</v>
      </c>
      <c r="H188" s="31">
        <f t="shared" si="28"/>
        <v>15070.166666666666</v>
      </c>
      <c r="I188" s="31">
        <f t="shared" si="29"/>
        <v>15070.166666666666</v>
      </c>
      <c r="J188" s="31">
        <f t="shared" si="30"/>
        <v>15070.166666666666</v>
      </c>
      <c r="K188" s="31">
        <f t="shared" si="31"/>
        <v>15070.166666666666</v>
      </c>
      <c r="L188" s="31">
        <f t="shared" si="32"/>
        <v>15070.166666666666</v>
      </c>
      <c r="M188" s="31">
        <f t="shared" si="33"/>
        <v>15070.166666666666</v>
      </c>
      <c r="N188" s="31">
        <f t="shared" si="34"/>
        <v>15070.166666666666</v>
      </c>
      <c r="O188" s="31">
        <f t="shared" si="35"/>
        <v>15070.166666666666</v>
      </c>
    </row>
    <row r="189" spans="1:15" ht="10.5">
      <c r="A189" s="87"/>
      <c r="B189" s="7" t="s">
        <v>269</v>
      </c>
      <c r="C189" s="19">
        <v>37461246</v>
      </c>
      <c r="D189" s="74">
        <f>C189/10</f>
        <v>3746124.6</v>
      </c>
      <c r="E189" s="74">
        <f>C189/10</f>
        <v>3746124.6</v>
      </c>
      <c r="F189" s="74">
        <f>C189/10</f>
        <v>3746124.6</v>
      </c>
      <c r="G189" s="140">
        <f>C189/10</f>
        <v>3746124.6</v>
      </c>
      <c r="H189" s="140">
        <f>C189/10</f>
        <v>3746124.6</v>
      </c>
      <c r="I189" s="74">
        <f>C189/10</f>
        <v>3746124.6</v>
      </c>
      <c r="J189" s="74">
        <f>C189/10</f>
        <v>3746124.6</v>
      </c>
      <c r="K189" s="140">
        <f>C189/10</f>
        <v>3746124.6</v>
      </c>
      <c r="L189" s="74">
        <f>C189/10</f>
        <v>3746124.6</v>
      </c>
      <c r="M189" s="74">
        <f>K189/10</f>
        <v>374612.46</v>
      </c>
      <c r="N189" s="31"/>
      <c r="O189" s="31"/>
    </row>
    <row r="190" spans="1:15" ht="10.5">
      <c r="A190" s="87"/>
      <c r="B190" s="6" t="s">
        <v>334</v>
      </c>
      <c r="C190" s="5">
        <v>37461246</v>
      </c>
      <c r="D190" s="74">
        <f>C190/10</f>
        <v>3746124.6</v>
      </c>
      <c r="E190" s="74">
        <f>C190/10</f>
        <v>3746124.6</v>
      </c>
      <c r="F190" s="74">
        <f>C190/10</f>
        <v>3746124.6</v>
      </c>
      <c r="G190" s="140">
        <f>C190/10</f>
        <v>3746124.6</v>
      </c>
      <c r="H190" s="140">
        <f>C190/10</f>
        <v>3746124.6</v>
      </c>
      <c r="I190" s="74">
        <f>C190/10</f>
        <v>3746124.6</v>
      </c>
      <c r="J190" s="74">
        <f>C190/10</f>
        <v>3746124.6</v>
      </c>
      <c r="K190" s="140">
        <f>C190/10</f>
        <v>3746124.6</v>
      </c>
      <c r="L190" s="74">
        <f>C190/10</f>
        <v>3746124.6</v>
      </c>
      <c r="M190" s="74">
        <f>K190/10</f>
        <v>374612.46</v>
      </c>
      <c r="N190" s="31"/>
      <c r="O190" s="31"/>
    </row>
    <row r="191" spans="1:15" ht="12">
      <c r="A191" s="385" t="s">
        <v>75</v>
      </c>
      <c r="B191" s="385"/>
      <c r="C191" s="62">
        <v>91449197</v>
      </c>
      <c r="D191" s="74">
        <f t="shared" si="24"/>
        <v>7620766.416666667</v>
      </c>
      <c r="E191" s="31">
        <f t="shared" si="25"/>
        <v>7620766.416666667</v>
      </c>
      <c r="F191" s="31">
        <f t="shared" si="26"/>
        <v>7620766.416666667</v>
      </c>
      <c r="G191" s="31">
        <f t="shared" si="27"/>
        <v>7620766.416666667</v>
      </c>
      <c r="H191" s="31">
        <f t="shared" si="28"/>
        <v>7620766.416666667</v>
      </c>
      <c r="I191" s="31">
        <f t="shared" si="29"/>
        <v>7620766.416666667</v>
      </c>
      <c r="J191" s="31">
        <f t="shared" si="30"/>
        <v>7620766.416666667</v>
      </c>
      <c r="K191" s="31">
        <f t="shared" si="31"/>
        <v>7620766.416666667</v>
      </c>
      <c r="L191" s="31">
        <f t="shared" si="32"/>
        <v>7620766.416666667</v>
      </c>
      <c r="M191" s="31">
        <f t="shared" si="33"/>
        <v>7620766.416666667</v>
      </c>
      <c r="N191" s="31">
        <f t="shared" si="34"/>
        <v>7620766.416666667</v>
      </c>
      <c r="O191" s="31">
        <f t="shared" si="35"/>
        <v>7620766.416666667</v>
      </c>
    </row>
  </sheetData>
  <sheetProtection/>
  <mergeCells count="4">
    <mergeCell ref="A4:O4"/>
    <mergeCell ref="A5:O5"/>
    <mergeCell ref="A6:O6"/>
    <mergeCell ref="A191:B191"/>
  </mergeCells>
  <dataValidations count="1">
    <dataValidation errorStyle="warning" type="decimal" operator="equal" allowBlank="1" showInputMessage="1" showErrorMessage="1" errorTitle="Favor de verificar" error="El GRAN TOTAL debe de coincidir con la suma de todos los SUBTOTALES." sqref="C191">
      <formula1>SUM('PE-08'!#REF!)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7" sqref="A7"/>
    </sheetView>
  </sheetViews>
  <sheetFormatPr defaultColWidth="11.57421875" defaultRowHeight="15"/>
  <cols>
    <col min="1" max="1" width="11.00390625" style="3" customWidth="1"/>
    <col min="2" max="2" width="16.28125" style="3" customWidth="1"/>
    <col min="3" max="3" width="12.421875" style="3" customWidth="1"/>
    <col min="4" max="4" width="12.7109375" style="3" customWidth="1"/>
    <col min="5" max="5" width="12.8515625" style="3" customWidth="1"/>
    <col min="6" max="6" width="14.7109375" style="3" customWidth="1"/>
    <col min="7" max="7" width="13.8515625" style="3" customWidth="1"/>
    <col min="8" max="8" width="12.421875" style="3" customWidth="1"/>
    <col min="9" max="9" width="13.421875" style="3" customWidth="1"/>
    <col min="10" max="10" width="10.7109375" style="3" customWidth="1"/>
    <col min="11" max="11" width="15.421875" style="3" customWidth="1"/>
    <col min="12" max="12" width="13.28125" style="3" customWidth="1"/>
    <col min="13" max="13" width="11.421875" style="3" hidden="1" customWidth="1"/>
    <col min="14" max="15" width="11.421875" style="3" customWidth="1"/>
    <col min="16" max="16" width="10.8515625" style="3" customWidth="1"/>
    <col min="17" max="18" width="11.421875" style="3" hidden="1" customWidth="1"/>
    <col min="19" max="19" width="0.13671875" style="3" hidden="1" customWidth="1"/>
    <col min="20" max="21" width="11.421875" style="3" hidden="1" customWidth="1"/>
    <col min="22" max="16384" width="11.421875" style="3" customWidth="1"/>
  </cols>
  <sheetData>
    <row r="2" spans="1:5" ht="10.5">
      <c r="A2" s="11"/>
      <c r="B2" s="11"/>
      <c r="C2" s="11"/>
      <c r="D2" s="11"/>
      <c r="E2" s="11"/>
    </row>
    <row r="3" spans="2:5" ht="13.5">
      <c r="B3" s="11"/>
      <c r="C3" s="11"/>
      <c r="D3" s="11"/>
      <c r="E3" s="11"/>
    </row>
    <row r="4" spans="1:14" ht="13.5">
      <c r="A4" s="319" t="s">
        <v>354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3.5">
      <c r="A5" s="319" t="s">
        <v>174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3.5">
      <c r="A6" s="319" t="s">
        <v>483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</row>
    <row r="7" spans="1:14" ht="13.5">
      <c r="A7" s="1" t="s">
        <v>173</v>
      </c>
      <c r="B7" s="33"/>
      <c r="C7" s="33"/>
      <c r="D7" s="33"/>
      <c r="E7" s="33"/>
      <c r="N7" s="40"/>
    </row>
    <row r="8" spans="1:14" ht="60">
      <c r="A8" s="41" t="s">
        <v>73</v>
      </c>
      <c r="B8" s="41" t="s">
        <v>42</v>
      </c>
      <c r="C8" s="41" t="s">
        <v>175</v>
      </c>
      <c r="D8" s="41" t="s">
        <v>74</v>
      </c>
      <c r="E8" s="41" t="s">
        <v>176</v>
      </c>
      <c r="F8" s="42" t="s">
        <v>177</v>
      </c>
      <c r="G8" s="42" t="s">
        <v>178</v>
      </c>
      <c r="H8" s="42" t="s">
        <v>179</v>
      </c>
      <c r="I8" s="41" t="s">
        <v>180</v>
      </c>
      <c r="J8" s="41" t="s">
        <v>73</v>
      </c>
      <c r="K8" s="41" t="s">
        <v>181</v>
      </c>
      <c r="L8" s="41" t="s">
        <v>182</v>
      </c>
      <c r="M8" s="41" t="s">
        <v>183</v>
      </c>
      <c r="N8" s="43" t="s">
        <v>184</v>
      </c>
    </row>
    <row r="9" spans="1:14" ht="10.5">
      <c r="A9" s="44"/>
      <c r="B9" s="45"/>
      <c r="C9" s="46"/>
      <c r="D9" s="47"/>
      <c r="E9" s="45"/>
      <c r="F9" s="45"/>
      <c r="G9" s="44"/>
      <c r="H9" s="44"/>
      <c r="I9" s="48"/>
      <c r="J9" s="44"/>
      <c r="K9" s="45"/>
      <c r="L9" s="49"/>
      <c r="M9" s="50"/>
      <c r="N9" s="44"/>
    </row>
    <row r="10" spans="1:14" ht="13.5">
      <c r="A10" s="44"/>
      <c r="B10" s="45"/>
      <c r="C10" s="46"/>
      <c r="D10" s="47"/>
      <c r="E10" s="45"/>
      <c r="F10" s="45"/>
      <c r="G10" s="44"/>
      <c r="H10" s="44"/>
      <c r="I10" s="48"/>
      <c r="J10" s="44"/>
      <c r="K10" s="45"/>
      <c r="L10" s="49"/>
      <c r="M10" s="50"/>
      <c r="N10" s="44"/>
    </row>
    <row r="11" spans="1:14" ht="13.5">
      <c r="A11" s="386" t="s">
        <v>185</v>
      </c>
      <c r="B11" s="386"/>
      <c r="C11" s="386"/>
      <c r="D11" s="386"/>
      <c r="E11" s="386"/>
      <c r="F11" s="51"/>
      <c r="G11" s="51"/>
      <c r="H11" s="51"/>
      <c r="I11" s="52"/>
      <c r="J11" s="52"/>
      <c r="K11" s="52"/>
      <c r="L11" s="52"/>
      <c r="M11" s="52"/>
      <c r="N11" s="51"/>
    </row>
    <row r="12" spans="1:14" ht="13.5">
      <c r="A12" s="53"/>
      <c r="B12" s="53"/>
      <c r="C12" s="54"/>
      <c r="D12" s="51" t="s">
        <v>186</v>
      </c>
      <c r="E12" s="53"/>
      <c r="F12" s="55"/>
      <c r="G12" s="53"/>
      <c r="H12" s="51"/>
      <c r="I12" s="51"/>
      <c r="J12" s="51"/>
      <c r="K12" s="53"/>
      <c r="L12" s="53"/>
      <c r="M12" s="53"/>
      <c r="N12" s="51"/>
    </row>
    <row r="13" spans="1:14" ht="13.5">
      <c r="A13" s="56"/>
      <c r="B13" s="56"/>
      <c r="C13" s="57"/>
      <c r="D13" s="57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3.5">
      <c r="A14" s="56"/>
      <c r="B14" s="56"/>
      <c r="C14" s="57"/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3.5">
      <c r="A15" s="56"/>
      <c r="B15" s="56"/>
      <c r="C15" s="57"/>
      <c r="D15" s="57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3.5">
      <c r="A16" s="386" t="s">
        <v>185</v>
      </c>
      <c r="B16" s="386"/>
      <c r="C16" s="386"/>
      <c r="D16" s="386"/>
      <c r="E16" s="386"/>
      <c r="F16" s="51"/>
      <c r="G16" s="51"/>
      <c r="H16" s="51"/>
      <c r="I16" s="52"/>
      <c r="J16" s="52"/>
      <c r="K16" s="52"/>
      <c r="L16" s="52"/>
      <c r="M16" s="52"/>
      <c r="N16" s="51"/>
    </row>
    <row r="17" spans="1:14" ht="13.5">
      <c r="A17" s="53"/>
      <c r="B17" s="53"/>
      <c r="C17" s="54"/>
      <c r="D17" s="51" t="s">
        <v>186</v>
      </c>
      <c r="E17" s="53"/>
      <c r="F17" s="55"/>
      <c r="G17" s="53"/>
      <c r="H17" s="51"/>
      <c r="I17" s="51"/>
      <c r="J17" s="51"/>
      <c r="K17" s="53"/>
      <c r="L17" s="53"/>
      <c r="M17" s="53"/>
      <c r="N17" s="51"/>
    </row>
    <row r="18" spans="1:14" ht="10.5">
      <c r="A18" s="56"/>
      <c r="B18" s="56"/>
      <c r="C18" s="57"/>
      <c r="D18" s="57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0.5">
      <c r="A19" s="56"/>
      <c r="B19" s="56"/>
      <c r="C19" s="57"/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0.5">
      <c r="A20" s="56"/>
      <c r="B20" s="56"/>
      <c r="C20" s="57"/>
      <c r="D20" s="57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0.5">
      <c r="A21" s="56"/>
      <c r="B21" s="56"/>
      <c r="C21" s="57"/>
      <c r="D21" s="57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0.5">
      <c r="A22" s="56"/>
      <c r="B22" s="56"/>
      <c r="C22" s="57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0.5">
      <c r="A23" s="56"/>
      <c r="B23" s="56"/>
      <c r="C23" s="57"/>
      <c r="D23" s="57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0.5">
      <c r="A24" s="56"/>
      <c r="B24" s="56"/>
      <c r="C24" s="57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0.5">
      <c r="A25" s="56"/>
      <c r="B25" s="56"/>
      <c r="C25" s="57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0.5">
      <c r="A26" s="387" t="s">
        <v>187</v>
      </c>
      <c r="B26" s="388"/>
      <c r="C26" s="388"/>
      <c r="D26" s="388"/>
      <c r="E26" s="389"/>
      <c r="F26" s="58">
        <f>SUM(F9:F25)</f>
        <v>0</v>
      </c>
      <c r="G26" s="58">
        <f>SUM(G9:G25)</f>
        <v>0</v>
      </c>
      <c r="H26" s="59"/>
      <c r="I26" s="59"/>
      <c r="J26" s="59"/>
      <c r="K26" s="59"/>
      <c r="L26" s="59"/>
      <c r="M26" s="59"/>
      <c r="N26" s="58">
        <f>SUM(N9:N25)</f>
        <v>0</v>
      </c>
    </row>
    <row r="27" spans="4:6" ht="10.5">
      <c r="D27" s="51" t="s">
        <v>186</v>
      </c>
      <c r="E27" s="53"/>
      <c r="F27" s="55">
        <f>+F26+N26</f>
        <v>0</v>
      </c>
    </row>
  </sheetData>
  <sheetProtection/>
  <mergeCells count="6">
    <mergeCell ref="A4:N4"/>
    <mergeCell ref="A5:N5"/>
    <mergeCell ref="A6:N6"/>
    <mergeCell ref="A11:E11"/>
    <mergeCell ref="A16:E16"/>
    <mergeCell ref="A26:E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Villamil Soria</dc:creator>
  <cp:keywords/>
  <dc:description/>
  <cp:lastModifiedBy>Eder Lopez Olguin</cp:lastModifiedBy>
  <cp:lastPrinted>2018-04-11T17:55:31Z</cp:lastPrinted>
  <dcterms:created xsi:type="dcterms:W3CDTF">2012-10-29T17:14:53Z</dcterms:created>
  <dcterms:modified xsi:type="dcterms:W3CDTF">2018-05-07T19:35:35Z</dcterms:modified>
  <cp:category/>
  <cp:version/>
  <cp:contentType/>
  <cp:contentStatus/>
</cp:coreProperties>
</file>